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31628\OneDrive - Regio Rivierenland\Documenten\2 LEVENSVUUR\RES Rivierenland\participatie\financiele participatie\lokaal eigendom\"/>
    </mc:Choice>
  </mc:AlternateContent>
  <xr:revisionPtr revIDLastSave="0" documentId="8_{2FF97E12-F3C4-4E45-BAFA-7B99B84D7540}" xr6:coauthVersionLast="47" xr6:coauthVersionMax="47" xr10:uidLastSave="{00000000-0000-0000-0000-000000000000}"/>
  <bookViews>
    <workbookView xWindow="-120" yWindow="-120" windowWidth="29040" windowHeight="15840" tabRatio="791" xr2:uid="{5C9F37EA-4923-401D-9D5C-4C4294A02275}"/>
  </bookViews>
  <sheets>
    <sheet name="Totalen" sheetId="7" r:id="rId1"/>
    <sheet name="zon_op_veld" sheetId="3" r:id="rId2"/>
    <sheet name="wind_op_land" sheetId="5" r:id="rId3"/>
    <sheet name="Lijsten" sheetId="6" state="hidden" r:id="rId4"/>
  </sheets>
  <definedNames>
    <definedName name="_xlnm._FilterDatabase" localSheetId="1" hidden="1">zon_op_veld!$A$4:$V$42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43" i="3" l="1"/>
  <c r="R44" i="3"/>
  <c r="S43" i="3"/>
  <c r="T43" i="3"/>
  <c r="N22" i="3"/>
  <c r="N36" i="3"/>
  <c r="N9" i="3"/>
  <c r="B9" i="7" l="1"/>
  <c r="B17" i="7" s="1"/>
  <c r="B8" i="7"/>
  <c r="B7" i="7"/>
  <c r="B6" i="7"/>
  <c r="B5" i="7"/>
  <c r="B4" i="7"/>
  <c r="V14" i="5"/>
  <c r="U42" i="3"/>
  <c r="U38" i="3"/>
  <c r="U30" i="3"/>
  <c r="U29" i="3"/>
  <c r="U28" i="3"/>
  <c r="U23" i="3"/>
  <c r="U27" i="3"/>
  <c r="B19" i="7" l="1"/>
  <c r="B20" i="7"/>
  <c r="B16" i="7"/>
  <c r="B13" i="7"/>
  <c r="B14" i="7"/>
  <c r="V16" i="5"/>
  <c r="V15" i="5"/>
  <c r="V17" i="5"/>
  <c r="V11" i="5"/>
  <c r="B51" i="5" s="1"/>
  <c r="V13" i="5"/>
  <c r="V18" i="5" s="1"/>
  <c r="B52" i="5" s="1"/>
  <c r="B54" i="5" s="1"/>
  <c r="U40" i="3"/>
  <c r="U41" i="3"/>
  <c r="U36" i="3"/>
  <c r="U22" i="3"/>
  <c r="U21" i="3"/>
  <c r="U26" i="3"/>
  <c r="U25" i="3"/>
  <c r="U24" i="3"/>
  <c r="U20" i="3"/>
  <c r="U5" i="3"/>
  <c r="U18" i="3" s="1"/>
  <c r="C68" i="3" s="1"/>
  <c r="T42" i="3"/>
  <c r="T41" i="3"/>
  <c r="T40" i="3"/>
  <c r="T39" i="3"/>
  <c r="T38" i="3"/>
  <c r="T37" i="3"/>
  <c r="T36" i="3"/>
  <c r="T35" i="3"/>
  <c r="T34" i="3"/>
  <c r="T33" i="3"/>
  <c r="T32" i="3"/>
  <c r="T31" i="3"/>
  <c r="T30" i="3"/>
  <c r="T29" i="3"/>
  <c r="T28" i="3"/>
  <c r="T27" i="3"/>
  <c r="T26" i="3"/>
  <c r="T25" i="3"/>
  <c r="T24" i="3"/>
  <c r="T23" i="3"/>
  <c r="T22" i="3"/>
  <c r="T21" i="3"/>
  <c r="T20" i="3"/>
  <c r="T17" i="3"/>
  <c r="T16" i="3"/>
  <c r="T15" i="3"/>
  <c r="T14" i="3"/>
  <c r="T12" i="3"/>
  <c r="T11" i="3"/>
  <c r="T10" i="3"/>
  <c r="T9" i="3"/>
  <c r="T8" i="3"/>
  <c r="T7" i="3"/>
  <c r="T6" i="3"/>
  <c r="T5" i="3"/>
  <c r="S42" i="3"/>
  <c r="S41" i="3"/>
  <c r="S40" i="3"/>
  <c r="S39" i="3"/>
  <c r="S38" i="3"/>
  <c r="S37" i="3"/>
  <c r="S36" i="3"/>
  <c r="S35" i="3"/>
  <c r="S34" i="3"/>
  <c r="S33" i="3"/>
  <c r="S32" i="3"/>
  <c r="S31" i="3"/>
  <c r="S30" i="3"/>
  <c r="S29" i="3"/>
  <c r="S28" i="3"/>
  <c r="S27" i="3"/>
  <c r="S26" i="3"/>
  <c r="S25" i="3"/>
  <c r="S24" i="3"/>
  <c r="S23" i="3"/>
  <c r="S22" i="3"/>
  <c r="S21" i="3"/>
  <c r="S20" i="3"/>
  <c r="S17" i="3"/>
  <c r="S16" i="3"/>
  <c r="S15" i="3"/>
  <c r="S14" i="3"/>
  <c r="S12" i="3"/>
  <c r="S11" i="3"/>
  <c r="S10" i="3"/>
  <c r="S9" i="3"/>
  <c r="S8" i="3"/>
  <c r="S7" i="3"/>
  <c r="S6" i="3"/>
  <c r="S5" i="3"/>
  <c r="S13" i="3"/>
  <c r="T13" i="3"/>
  <c r="C50" i="3"/>
  <c r="R18" i="3"/>
  <c r="C47" i="3" s="1"/>
  <c r="S44" i="3" l="1"/>
  <c r="T44" i="3"/>
  <c r="C52" i="3" s="1"/>
  <c r="U44" i="3"/>
  <c r="C69" i="3" s="1"/>
  <c r="C71" i="3" s="1"/>
  <c r="C74" i="3" s="1"/>
  <c r="C51" i="3"/>
  <c r="C59" i="3" s="1"/>
  <c r="T18" i="3"/>
  <c r="C49" i="3" s="1"/>
  <c r="C57" i="3" s="1"/>
  <c r="S18" i="3"/>
  <c r="C48" i="3" s="1"/>
  <c r="T17" i="5"/>
  <c r="T16" i="5"/>
  <c r="T15" i="5"/>
  <c r="T14" i="5"/>
  <c r="T13" i="5"/>
  <c r="T10" i="5"/>
  <c r="T9" i="5"/>
  <c r="T8" i="5"/>
  <c r="T7" i="5"/>
  <c r="T6" i="5"/>
  <c r="T5" i="5"/>
  <c r="C62" i="3" l="1"/>
  <c r="C56" i="3"/>
  <c r="C63" i="3"/>
  <c r="C60" i="3"/>
  <c r="T18" i="5"/>
  <c r="B31" i="5" s="1"/>
  <c r="T11" i="5"/>
  <c r="B28" i="5" s="1"/>
  <c r="U17" i="5"/>
  <c r="S18" i="5"/>
  <c r="B30" i="5" s="1"/>
  <c r="R18" i="5"/>
  <c r="S11" i="5"/>
  <c r="B27" i="5" s="1"/>
  <c r="R11" i="5"/>
  <c r="U16" i="5"/>
  <c r="B43" i="5" l="1"/>
  <c r="B46" i="5"/>
  <c r="B40" i="5"/>
  <c r="U10" i="5"/>
  <c r="U9" i="5"/>
  <c r="U8" i="5"/>
  <c r="U7" i="5"/>
  <c r="U15" i="5"/>
  <c r="U14" i="5"/>
  <c r="U13" i="5"/>
  <c r="U6" i="5"/>
  <c r="U5" i="5"/>
  <c r="U11" i="5" l="1"/>
  <c r="B29" i="5" s="1"/>
  <c r="B41" i="5" s="1"/>
  <c r="U18" i="5"/>
  <c r="B32" i="5" s="1"/>
  <c r="B47" i="5" l="1"/>
  <c r="B44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Willem van Wingerden</author>
  </authors>
  <commentList>
    <comment ref="O40" authorId="0" shapeId="0" xr:uid="{6A26EF2A-4699-47AA-A09E-2881EC814B5F}">
      <text>
        <r>
          <rPr>
            <b/>
            <sz val="9"/>
            <color indexed="81"/>
            <rFont val="Tahoma"/>
            <family val="2"/>
          </rPr>
          <t>Willem van Wingerden:</t>
        </r>
        <r>
          <rPr>
            <sz val="9"/>
            <color indexed="81"/>
            <rFont val="Tahoma"/>
            <family val="2"/>
          </rPr>
          <t xml:space="preserve">
Ko zegt: kan 50-100% zijn. Voor berekening uitgaan van 50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Willem van Wingerden</author>
  </authors>
  <commentList>
    <comment ref="O8" authorId="0" shapeId="0" xr:uid="{1A412EF9-0676-4BBE-B877-F8A8D0981885}">
      <text>
        <r>
          <rPr>
            <b/>
            <sz val="9"/>
            <color indexed="81"/>
            <rFont val="Tahoma"/>
            <family val="2"/>
          </rPr>
          <t>Willem van Wingerden:</t>
        </r>
        <r>
          <rPr>
            <sz val="9"/>
            <color indexed="81"/>
            <rFont val="Tahoma"/>
            <family val="2"/>
          </rPr>
          <t xml:space="preserve">
In anterieure overeenkomst worden hogere bedragen genoemd, verdeeld over directe omgeving en andere activiteiten</t>
        </r>
      </text>
    </comment>
    <comment ref="Q10" authorId="0" shapeId="0" xr:uid="{A20D26BA-F44D-4750-A91E-C24C0C5A578C}">
      <text>
        <r>
          <rPr>
            <b/>
            <sz val="9"/>
            <color indexed="81"/>
            <rFont val="Tahoma"/>
            <family val="2"/>
          </rPr>
          <t>Willem van Wingerden:</t>
        </r>
        <r>
          <rPr>
            <sz val="9"/>
            <color indexed="81"/>
            <rFont val="Tahoma"/>
            <family val="2"/>
          </rPr>
          <t xml:space="preserve">
Volgens landelijke participatiemonitor</t>
        </r>
      </text>
    </comment>
  </commentList>
</comments>
</file>

<file path=xl/sharedStrings.xml><?xml version="1.0" encoding="utf-8"?>
<sst xmlns="http://schemas.openxmlformats.org/spreadsheetml/2006/main" count="800" uniqueCount="221">
  <si>
    <t>percentage juridisch eigenaar</t>
  </si>
  <si>
    <t>financiële participatie zonder eigendom?</t>
  </si>
  <si>
    <t>financiële participatie omgevings-fonds</t>
  </si>
  <si>
    <t>percentage investering lokaal</t>
  </si>
  <si>
    <t>euro's per jaar voor omwonenden, omgevingsfonds</t>
  </si>
  <si>
    <t>opmerking</t>
  </si>
  <si>
    <t>zv_prj_id</t>
  </si>
  <si>
    <t>zv_naam</t>
  </si>
  <si>
    <t>zv_fase</t>
  </si>
  <si>
    <t>zv_le</t>
  </si>
  <si>
    <t>zv_le_bew</t>
  </si>
  <si>
    <t>zv_le_pub</t>
  </si>
  <si>
    <t>zv_le_bedr</t>
  </si>
  <si>
    <t>zv_le_eld</t>
  </si>
  <si>
    <t>zv_fin_ze</t>
  </si>
  <si>
    <t>zv_fin_omw</t>
  </si>
  <si>
    <t>zv_fin_fon</t>
  </si>
  <si>
    <t>zv_fin_and</t>
  </si>
  <si>
    <t>zv_fin_eur</t>
  </si>
  <si>
    <t>ES11_003</t>
  </si>
  <si>
    <t>Waterschap RWZI Lienden</t>
  </si>
  <si>
    <t>voortraject</t>
  </si>
  <si>
    <t>Gemeente</t>
  </si>
  <si>
    <t>Ja</t>
  </si>
  <si>
    <t>nee</t>
  </si>
  <si>
    <t>Nee</t>
  </si>
  <si>
    <t xml:space="preserve"> </t>
  </si>
  <si>
    <t>ES11_012</t>
  </si>
  <si>
    <t>RWZI parallelweg Oost</t>
  </si>
  <si>
    <t>huidig</t>
  </si>
  <si>
    <t>ja</t>
  </si>
  <si>
    <t>ES11_021</t>
  </si>
  <si>
    <t>fin part nog in ontwikkeling</t>
  </si>
  <si>
    <t>ES11_023</t>
  </si>
  <si>
    <t>Dodewaard Dalwagen</t>
  </si>
  <si>
    <t>subsidiebeschikking en bouw</t>
  </si>
  <si>
    <t>ES11_024</t>
  </si>
  <si>
    <t>Station Hemmen</t>
  </si>
  <si>
    <t>vergunningverlening</t>
  </si>
  <si>
    <t>ES11_026</t>
  </si>
  <si>
    <t>Zonnepark Medel</t>
  </si>
  <si>
    <t>ES11_027</t>
  </si>
  <si>
    <t>Echteld Spoorstraat</t>
  </si>
  <si>
    <t>Inwoners kregen voorrang bij participatie via duurzaaminvesteren.nl. Eerst inwoners Echteld, daarna overig Neder-Betuwe en in laatste stap de rest van Nederland</t>
  </si>
  <si>
    <t>ES11_028</t>
  </si>
  <si>
    <t>RWZI Dodewaard</t>
  </si>
  <si>
    <t>ES11_032</t>
  </si>
  <si>
    <t>TOV Wadenooyen1</t>
  </si>
  <si>
    <t>ES11_037</t>
  </si>
  <si>
    <t>TOV pilot, zonnegaard Drost Ophemert/Betuwewind</t>
  </si>
  <si>
    <t>ES11_038</t>
  </si>
  <si>
    <t>ZP Golfbaan</t>
  </si>
  <si>
    <t>ES11_040</t>
  </si>
  <si>
    <t>RWZI Haaften</t>
  </si>
  <si>
    <t>vergunningaanvraag</t>
  </si>
  <si>
    <t>ES11_043</t>
  </si>
  <si>
    <t>ws Trichtse voetpad</t>
  </si>
  <si>
    <t>ES11_044</t>
  </si>
  <si>
    <t>Zonneveld Avri</t>
  </si>
  <si>
    <t>achtergestelde lening</t>
  </si>
  <si>
    <t>ES11_045</t>
  </si>
  <si>
    <t>Beneden-Leeuwen West</t>
  </si>
  <si>
    <t>ES11_053</t>
  </si>
  <si>
    <t>Vuilstort Ketelsteeg</t>
  </si>
  <si>
    <t>Inwoners kregen voorrang bij participatie via duurzaaminvesteren.nl</t>
  </si>
  <si>
    <t>ES11_054</t>
  </si>
  <si>
    <t>RWZI Aalst</t>
  </si>
  <si>
    <t>ES11_055</t>
  </si>
  <si>
    <t>TOV Wadenoijen deel 2</t>
  </si>
  <si>
    <t>ES11_056</t>
  </si>
  <si>
    <t>Roodakker</t>
  </si>
  <si>
    <t>icm eCoBuren</t>
  </si>
  <si>
    <t>ES11_057</t>
  </si>
  <si>
    <t>financiële participatie wordt nog verkend</t>
  </si>
  <si>
    <t>ES11_058</t>
  </si>
  <si>
    <t>Molenkampen</t>
  </si>
  <si>
    <t>ES11_059</t>
  </si>
  <si>
    <t>ES11_060</t>
  </si>
  <si>
    <t>Beneden Leeuwen Oost</t>
  </si>
  <si>
    <t>ES11_061</t>
  </si>
  <si>
    <t>TOV Deilsegraaf 1 Enspijk</t>
  </si>
  <si>
    <t>ES11_062</t>
  </si>
  <si>
    <t>Rijksweg A15 Est</t>
  </si>
  <si>
    <t>ES11_063</t>
  </si>
  <si>
    <t>Zonneveld in spoorbogen-West</t>
  </si>
  <si>
    <t>financiele participatie via obligaties en omgevingsfonds</t>
  </si>
  <si>
    <t>ES11_064</t>
  </si>
  <si>
    <t>Zonneveld in spoorbogen-Oost</t>
  </si>
  <si>
    <t>ES11_066</t>
  </si>
  <si>
    <t>TOV Van As Meersteeg Tricht</t>
  </si>
  <si>
    <t>ES11_069</t>
  </si>
  <si>
    <t>RWZI Beesd</t>
  </si>
  <si>
    <t>ES11_070</t>
  </si>
  <si>
    <t>Geluidscherm A15</t>
  </si>
  <si>
    <t>ES11_071</t>
  </si>
  <si>
    <t>Blauwe Wetering</t>
  </si>
  <si>
    <t>?</t>
  </si>
  <si>
    <t>ES11_072</t>
  </si>
  <si>
    <t>Zonnepark Noord-Zuid</t>
  </si>
  <si>
    <t>ES11_073</t>
  </si>
  <si>
    <t>Zonneveld Dalenstraat</t>
  </si>
  <si>
    <t>ES11_074</t>
  </si>
  <si>
    <t>zonproject Den heuvel</t>
  </si>
  <si>
    <t>ES11_084</t>
  </si>
  <si>
    <t>Essenbos</t>
  </si>
  <si>
    <t>eCoBuren met omwonenden en ontwikkelaar Greencells</t>
  </si>
  <si>
    <t>ES11_085</t>
  </si>
  <si>
    <t>eCoBuren met omwonenden en ontwikkelaar Solarfields</t>
  </si>
  <si>
    <t>wl_naam_p</t>
  </si>
  <si>
    <t>wl_dt_va</t>
  </si>
  <si>
    <t>wl_le</t>
  </si>
  <si>
    <t>wl_le_p</t>
  </si>
  <si>
    <t>wl_le_bew</t>
  </si>
  <si>
    <t>wl_le_pub</t>
  </si>
  <si>
    <t>wl_le_bedr</t>
  </si>
  <si>
    <t>wl_le_eld</t>
  </si>
  <si>
    <t>wl_fin_ze</t>
  </si>
  <si>
    <t>wl_fin_omw</t>
  </si>
  <si>
    <t>wl_fin_fon</t>
  </si>
  <si>
    <t>wl_fin_and</t>
  </si>
  <si>
    <t>wl_fin_p</t>
  </si>
  <si>
    <t>wl_fin_eur</t>
  </si>
  <si>
    <t>WP Lienden</t>
  </si>
  <si>
    <t>via winddelen windcentrale</t>
  </si>
  <si>
    <t>BWP A2 Lage Rooijen</t>
  </si>
  <si>
    <t>Repowering Echteld</t>
  </si>
  <si>
    <t>Vattenfall werkt samen met coöperatie van direct betrokken grondeigenaren die ook intermediar is met omgeving.</t>
  </si>
  <si>
    <t>Windpark Echteld</t>
  </si>
  <si>
    <t>WP MiddenBetuwe</t>
  </si>
  <si>
    <t>Betuwewind/ECMB</t>
  </si>
  <si>
    <t>WP Deil</t>
  </si>
  <si>
    <t>Windpark Avri</t>
  </si>
  <si>
    <t>Betuwewind/Avri=coöperatief/publiek</t>
  </si>
  <si>
    <t>Bommelerwaard A2</t>
  </si>
  <si>
    <t>Bewoners konden met 10% korting winddelen aanschaffen bij Windcentrale</t>
  </si>
  <si>
    <t>Buren</t>
  </si>
  <si>
    <t>Neder-Betuwe</t>
  </si>
  <si>
    <t>West Betuwe</t>
  </si>
  <si>
    <t>West Maas en Waal</t>
  </si>
  <si>
    <t>Zaltbommel</t>
  </si>
  <si>
    <t>Tiel</t>
  </si>
  <si>
    <t>Culemborg</t>
  </si>
  <si>
    <t>Maasdriel</t>
  </si>
  <si>
    <t>lokaal eigendom? (bv bewoners in coöperatie, publieke partij (gemeente waterschap))</t>
  </si>
  <si>
    <t>bewoners betrokken bij eigendom, ontwikkeling? (bv in coöperatie)</t>
  </si>
  <si>
    <t xml:space="preserve">Lokaal eigendom </t>
  </si>
  <si>
    <t>Financiële participatie</t>
  </si>
  <si>
    <t>regeling omwonenden van project?</t>
  </si>
  <si>
    <t>0,5€/MWh</t>
  </si>
  <si>
    <t xml:space="preserve">0,40 tot 0,50 €/MWh </t>
  </si>
  <si>
    <t>eigendom bij partijen van elders?</t>
  </si>
  <si>
    <t>eigendom bij lokale bedrijven?</t>
  </si>
  <si>
    <t>andere lokale baten? (uitvoering bij lokale aannemers, installateurs)</t>
  </si>
  <si>
    <t xml:space="preserve">0,4-0,5 €/MWh </t>
  </si>
  <si>
    <t>eigendom bij lokale bedrijven? (bv fruitteler)</t>
  </si>
  <si>
    <t>Wind op Land</t>
  </si>
  <si>
    <t>Zon op Veld</t>
  </si>
  <si>
    <t>lokale publieke partijen betrokken? (bv gemeente, waterschap)</t>
  </si>
  <si>
    <t>50% is doel, initiatiefnemer werkt mogelijkheden uit</t>
  </si>
  <si>
    <t>Buren heeft Stichting die omgevingsfonds beheert</t>
  </si>
  <si>
    <t>A15  zonneveld Panderweg Oost, Vattenfal</t>
  </si>
  <si>
    <t xml:space="preserve">1 euro per MW </t>
  </si>
  <si>
    <t>1 euro per MW  ????</t>
  </si>
  <si>
    <t xml:space="preserve">1 euro per MW  </t>
  </si>
  <si>
    <t>K3 icm SunRock</t>
  </si>
  <si>
    <t>K3 icm EcoBuren, 100% lokaal eigendom of niets</t>
  </si>
  <si>
    <t>De Beldert (2e plas)</t>
  </si>
  <si>
    <t>Lingemeren (Lingepolder)</t>
  </si>
  <si>
    <t>lokaal eigendom totaal</t>
  </si>
  <si>
    <t>lokaal coöperatief eigendom</t>
  </si>
  <si>
    <t>opbrengst in GWh</t>
  </si>
  <si>
    <t>vermogen in MW</t>
  </si>
  <si>
    <t>Lijsten voor gegevensvalidatie</t>
  </si>
  <si>
    <t>pijplijn</t>
  </si>
  <si>
    <t>subtotaal huidig</t>
  </si>
  <si>
    <t>subtotaal pijplijn</t>
  </si>
  <si>
    <t>A15  wind Echteld -Lienden (PIP) Buren</t>
  </si>
  <si>
    <t>waarvan opbrengst lokaal coöperatief in GWh</t>
  </si>
  <si>
    <t>huidig totaal</t>
  </si>
  <si>
    <t>waarvan coöperatief</t>
  </si>
  <si>
    <t>pijplijn totaal</t>
  </si>
  <si>
    <t>Wind in GWh</t>
  </si>
  <si>
    <t>waarvan opbrengst lokaal  in GWh</t>
  </si>
  <si>
    <t>opbrengst totaal in GWh</t>
  </si>
  <si>
    <t>waarvan lokaal</t>
  </si>
  <si>
    <t>aangesloten vermogen in MW</t>
  </si>
  <si>
    <t>Totaal huidig</t>
  </si>
  <si>
    <t>Totaal pijplijn</t>
  </si>
  <si>
    <t>Zon op veld/water in GWh</t>
  </si>
  <si>
    <t>waarvan lokaal totaal</t>
  </si>
  <si>
    <t>waarvan lokaal coöperatief</t>
  </si>
  <si>
    <t>waarvan coöperatief totaal</t>
  </si>
  <si>
    <t>Huidig</t>
  </si>
  <si>
    <t>Pijplijn</t>
  </si>
  <si>
    <t>Totaal</t>
  </si>
  <si>
    <t>inkomsten per jaar omgevingsfonds in €</t>
  </si>
  <si>
    <t>WP Lageveld Culemborg</t>
  </si>
  <si>
    <t>WP N320 Culemborg (tot afbraak)</t>
  </si>
  <si>
    <t>Opbrengst lokaal van totaal</t>
  </si>
  <si>
    <t>Opbrengst coöperatief van totaal</t>
  </si>
  <si>
    <t>Opbrengst GWh lokaal van totaal</t>
  </si>
  <si>
    <t>Opbrengst GWh coöperatief van totaal</t>
  </si>
  <si>
    <t>Zon: Omgevingsfonds inkomsten per jaar in 2030</t>
  </si>
  <si>
    <t>Wind: Omgevingsfonds inkomsten per jaar in 2030</t>
  </si>
  <si>
    <t>pijplijn tot 2030</t>
  </si>
  <si>
    <t>Totaal huidig en pijplijn wind 2030</t>
  </si>
  <si>
    <t>Totaal zonneveld huidig en pijplijn  2030</t>
  </si>
  <si>
    <t>0,75€/MWh</t>
  </si>
  <si>
    <t>Wind +Zon in GWh</t>
  </si>
  <si>
    <t>wind</t>
  </si>
  <si>
    <t>zon</t>
  </si>
  <si>
    <t>omwonenden kunnen (na realisatie) meedoen via Duurzaaminvesteren.nl</t>
  </si>
  <si>
    <t>ECMB</t>
  </si>
  <si>
    <t>Polder Dekker, zon op water</t>
  </si>
  <si>
    <t>Solinor, Gouverneurspolder, zon op water</t>
  </si>
  <si>
    <t>Totaal huidig en pijplijn  2030 zon+wind</t>
  </si>
  <si>
    <t>Huidig zon+wind</t>
  </si>
  <si>
    <t>Pijplijn zon+wind</t>
  </si>
  <si>
    <t>= wordt nog uitgewerkt</t>
  </si>
  <si>
    <t>Totaal omgevingsfonds wind en zon</t>
  </si>
  <si>
    <t>fase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</si>
</sst>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"/>
  </numFmts>
  <fonts count="8" x14ac:knownFonts="1"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24"/>
      <color theme="1"/>
      <name val="Calibri"/>
      <family val="2"/>
    </font>
    <font>
      <sz val="48"/>
      <color theme="1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33">
    <xf numFmtId="0" fontId="0" fillId="0" borderId="0" xfId="0"/>
    <xf numFmtId="0" fontId="1" fillId="0" borderId="0" xfId="0" applyFont="1"/>
    <xf numFmtId="0" fontId="0" fillId="2" borderId="0" xfId="0" applyFill="1"/>
    <xf numFmtId="0" fontId="0" fillId="3" borderId="0" xfId="0" applyFill="1"/>
    <xf numFmtId="9" fontId="0" fillId="0" borderId="0" xfId="0" applyNumberFormat="1"/>
    <xf numFmtId="0" fontId="1" fillId="0" borderId="0" xfId="0" applyFont="1" applyAlignment="1">
      <alignment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1" fillId="0" borderId="8" xfId="0" applyFont="1" applyBorder="1" applyAlignment="1">
      <alignment wrapText="1"/>
    </xf>
    <xf numFmtId="0" fontId="1" fillId="0" borderId="9" xfId="0" applyFont="1" applyBorder="1" applyAlignment="1">
      <alignment wrapText="1"/>
    </xf>
    <xf numFmtId="0" fontId="1" fillId="0" borderId="11" xfId="0" applyFont="1" applyBorder="1" applyAlignment="1">
      <alignment wrapText="1"/>
    </xf>
    <xf numFmtId="0" fontId="0" fillId="0" borderId="0" xfId="0" quotePrefix="1"/>
    <xf numFmtId="0" fontId="4" fillId="0" borderId="0" xfId="0" applyFont="1"/>
    <xf numFmtId="0" fontId="3" fillId="0" borderId="0" xfId="0" applyFont="1" applyAlignment="1">
      <alignment horizontal="center"/>
    </xf>
    <xf numFmtId="9" fontId="1" fillId="0" borderId="0" xfId="0" applyNumberFormat="1" applyFont="1"/>
    <xf numFmtId="9" fontId="0" fillId="4" borderId="0" xfId="0" applyNumberFormat="1" applyFill="1"/>
    <xf numFmtId="0" fontId="0" fillId="5" borderId="0" xfId="0" applyFill="1"/>
    <xf numFmtId="164" fontId="0" fillId="0" borderId="0" xfId="0" applyNumberFormat="1"/>
    <xf numFmtId="164" fontId="1" fillId="0" borderId="0" xfId="0" applyNumberFormat="1" applyFont="1"/>
    <xf numFmtId="0" fontId="0" fillId="0" borderId="13" xfId="0" applyBorder="1"/>
    <xf numFmtId="0" fontId="1" fillId="0" borderId="13" xfId="0" applyFont="1" applyBorder="1"/>
    <xf numFmtId="164" fontId="0" fillId="0" borderId="13" xfId="0" applyNumberFormat="1" applyBorder="1"/>
    <xf numFmtId="9" fontId="0" fillId="0" borderId="13" xfId="0" applyNumberFormat="1" applyBorder="1"/>
    <xf numFmtId="4" fontId="0" fillId="0" borderId="0" xfId="0" applyNumberFormat="1"/>
    <xf numFmtId="1" fontId="0" fillId="0" borderId="13" xfId="0" applyNumberFormat="1" applyBorder="1"/>
    <xf numFmtId="9" fontId="0" fillId="0" borderId="0" xfId="1" applyFont="1" applyFill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</cellXfs>
  <cellStyles count="2">
    <cellStyle name="Procent" xfId="1" builtinId="5"/>
    <cellStyle name="Standaard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Zon op veld/water in GWh in 2030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zon_op_veld!$C$46</c:f>
              <c:strCache>
                <c:ptCount val="1"/>
                <c:pt idx="0">
                  <c:v>Zon op veld/water in GWh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3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6142-4119-A5E3-7EE5732C874B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6142-4119-A5E3-7EE5732C874B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6142-4119-A5E3-7EE5732C874B}"/>
              </c:ext>
            </c:extLst>
          </c:dPt>
          <c:cat>
            <c:strRef>
              <c:f>zon_op_veld!$B$47:$B$52</c:f>
              <c:strCache>
                <c:ptCount val="6"/>
                <c:pt idx="0">
                  <c:v>huidig totaal</c:v>
                </c:pt>
                <c:pt idx="1">
                  <c:v>waarvan lokaal totaal</c:v>
                </c:pt>
                <c:pt idx="2">
                  <c:v>waarvan lokaal coöperatief</c:v>
                </c:pt>
                <c:pt idx="3">
                  <c:v>pijplijn totaal</c:v>
                </c:pt>
                <c:pt idx="4">
                  <c:v>waarvan lokaal totaal</c:v>
                </c:pt>
                <c:pt idx="5">
                  <c:v>waarvan coöperatief totaal</c:v>
                </c:pt>
              </c:strCache>
            </c:strRef>
          </c:cat>
          <c:val>
            <c:numRef>
              <c:f>zon_op_veld!$C$47:$C$52</c:f>
              <c:numCache>
                <c:formatCode>0</c:formatCode>
                <c:ptCount val="6"/>
                <c:pt idx="0">
                  <c:v>39.68</c:v>
                </c:pt>
                <c:pt idx="1">
                  <c:v>11.9</c:v>
                </c:pt>
                <c:pt idx="2">
                  <c:v>1.75</c:v>
                </c:pt>
                <c:pt idx="3">
                  <c:v>232.70000000000002</c:v>
                </c:pt>
                <c:pt idx="4">
                  <c:v>139.9</c:v>
                </c:pt>
                <c:pt idx="5">
                  <c:v>67.25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80-4FA2-9C64-FD7A82AD3D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54570623"/>
        <c:axId val="1410082527"/>
      </c:barChart>
      <c:catAx>
        <c:axId val="13545706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1410082527"/>
        <c:crosses val="autoZero"/>
        <c:auto val="1"/>
        <c:lblAlgn val="ctr"/>
        <c:lblOffset val="100"/>
        <c:noMultiLvlLbl val="0"/>
      </c:catAx>
      <c:valAx>
        <c:axId val="14100825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135457062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Wind in GWh in 2030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wind_op_land!$B$26</c:f>
              <c:strCache>
                <c:ptCount val="1"/>
                <c:pt idx="0">
                  <c:v>Wind in GWh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3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E0D4-45BA-B438-6DB5771A3A3D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E0D4-45BA-B438-6DB5771A3A3D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1F16-46F9-84FA-311076786342}"/>
              </c:ext>
            </c:extLst>
          </c:dPt>
          <c:cat>
            <c:strRef>
              <c:f>wind_op_land!$A$27:$A$32</c:f>
              <c:strCache>
                <c:ptCount val="6"/>
                <c:pt idx="0">
                  <c:v>huidig totaal</c:v>
                </c:pt>
                <c:pt idx="1">
                  <c:v>waarvan lokaal totaal</c:v>
                </c:pt>
                <c:pt idx="2">
                  <c:v>waarvan lokaal coöperatief</c:v>
                </c:pt>
                <c:pt idx="3">
                  <c:v>pijplijn totaal</c:v>
                </c:pt>
                <c:pt idx="4">
                  <c:v>waarvan lokaal</c:v>
                </c:pt>
                <c:pt idx="5">
                  <c:v>waarvan coöperatief</c:v>
                </c:pt>
              </c:strCache>
            </c:strRef>
          </c:cat>
          <c:val>
            <c:numRef>
              <c:f>wind_op_land!$B$27:$B$32</c:f>
              <c:numCache>
                <c:formatCode>0</c:formatCode>
                <c:ptCount val="6"/>
                <c:pt idx="0">
                  <c:v>270</c:v>
                </c:pt>
                <c:pt idx="1">
                  <c:v>120.8</c:v>
                </c:pt>
                <c:pt idx="2">
                  <c:v>99.8</c:v>
                </c:pt>
                <c:pt idx="3">
                  <c:v>284</c:v>
                </c:pt>
                <c:pt idx="4">
                  <c:v>84</c:v>
                </c:pt>
                <c:pt idx="5">
                  <c:v>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D4-45BA-B438-6DB5771A3A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83611103"/>
        <c:axId val="1190175839"/>
      </c:barChart>
      <c:catAx>
        <c:axId val="10836111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1190175839"/>
        <c:crosses val="autoZero"/>
        <c:auto val="1"/>
        <c:lblAlgn val="ctr"/>
        <c:lblOffset val="100"/>
        <c:noMultiLvlLbl val="0"/>
      </c:catAx>
      <c:valAx>
        <c:axId val="119017583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108361110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1065268</xdr:colOff>
      <xdr:row>48</xdr:row>
      <xdr:rowOff>1478</xdr:rowOff>
    </xdr:from>
    <xdr:to>
      <xdr:col>8</xdr:col>
      <xdr:colOff>436624</xdr:colOff>
      <xdr:row>62</xdr:row>
      <xdr:rowOff>77678</xdr:rowOff>
    </xdr:to>
    <xdr:graphicFrame macro="">
      <xdr:nvGraphicFramePr>
        <xdr:cNvPr id="2" name="Grafiek 1">
          <a:extLst>
            <a:ext uri="{FF2B5EF4-FFF2-40B4-BE49-F238E27FC236}">
              <a16:creationId xmlns:a16="http://schemas.microsoft.com/office/drawing/2014/main" id="{BADC11C4-D651-6258-CE31-19BDEB42FD4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1321602</xdr:colOff>
      <xdr:row>20</xdr:row>
      <xdr:rowOff>57150</xdr:rowOff>
    </xdr:from>
    <xdr:to>
      <xdr:col>8</xdr:col>
      <xdr:colOff>261946</xdr:colOff>
      <xdr:row>36</xdr:row>
      <xdr:rowOff>133350</xdr:rowOff>
    </xdr:to>
    <xdr:graphicFrame macro="">
      <xdr:nvGraphicFramePr>
        <xdr:cNvPr id="3" name="Grafiek 2">
          <a:extLst>
            <a:ext uri="{FF2B5EF4-FFF2-40B4-BE49-F238E27FC236}">
              <a16:creationId xmlns:a16="http://schemas.microsoft.com/office/drawing/2014/main" id="{C2E7FA9D-EB32-974A-0825-2CB1196A5CE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58DEF4-F02E-47AD-9371-F1A5CDF18C08}">
  <dimension ref="A3:D20"/>
  <sheetViews>
    <sheetView tabSelected="1" workbookViewId="0">
      <selection activeCell="D6" sqref="D6"/>
    </sheetView>
  </sheetViews>
  <sheetFormatPr defaultRowHeight="15" x14ac:dyDescent="0.25"/>
  <cols>
    <col min="1" max="1" width="38.140625" customWidth="1"/>
    <col min="2" max="2" width="16.85546875" customWidth="1"/>
  </cols>
  <sheetData>
    <row r="3" spans="1:4" x14ac:dyDescent="0.25">
      <c r="B3" t="s">
        <v>208</v>
      </c>
      <c r="C3" t="s">
        <v>209</v>
      </c>
      <c r="D3" t="s">
        <v>210</v>
      </c>
    </row>
    <row r="4" spans="1:4" x14ac:dyDescent="0.25">
      <c r="A4" t="s">
        <v>178</v>
      </c>
      <c r="B4">
        <f>C4+D4</f>
        <v>309.68</v>
      </c>
      <c r="C4">
        <v>270</v>
      </c>
      <c r="D4">
        <v>39.68</v>
      </c>
    </row>
    <row r="5" spans="1:4" x14ac:dyDescent="0.25">
      <c r="A5" t="s">
        <v>189</v>
      </c>
      <c r="B5">
        <f t="shared" ref="B5:B9" si="0">C5+D5</f>
        <v>132.69999999999999</v>
      </c>
      <c r="C5">
        <v>120.8</v>
      </c>
      <c r="D5">
        <v>11.9</v>
      </c>
    </row>
    <row r="6" spans="1:4" x14ac:dyDescent="0.25">
      <c r="A6" t="s">
        <v>190</v>
      </c>
      <c r="B6">
        <f t="shared" si="0"/>
        <v>101.55</v>
      </c>
      <c r="C6">
        <v>99.8</v>
      </c>
      <c r="D6">
        <v>1.75</v>
      </c>
    </row>
    <row r="7" spans="1:4" x14ac:dyDescent="0.25">
      <c r="A7" t="s">
        <v>180</v>
      </c>
      <c r="B7">
        <f t="shared" si="0"/>
        <v>510.6</v>
      </c>
      <c r="C7">
        <v>284</v>
      </c>
      <c r="D7">
        <v>226.60000000000002</v>
      </c>
    </row>
    <row r="8" spans="1:4" x14ac:dyDescent="0.25">
      <c r="A8" t="s">
        <v>184</v>
      </c>
      <c r="B8">
        <f t="shared" si="0"/>
        <v>217.8</v>
      </c>
      <c r="C8">
        <v>84</v>
      </c>
      <c r="D8">
        <v>133.80000000000001</v>
      </c>
    </row>
    <row r="9" spans="1:4" x14ac:dyDescent="0.25">
      <c r="A9" t="s">
        <v>179</v>
      </c>
      <c r="B9">
        <f t="shared" si="0"/>
        <v>144.25</v>
      </c>
      <c r="C9">
        <v>84</v>
      </c>
      <c r="D9">
        <v>60.25</v>
      </c>
    </row>
    <row r="12" spans="1:4" x14ac:dyDescent="0.25">
      <c r="A12" s="21" t="s">
        <v>216</v>
      </c>
      <c r="B12" s="23"/>
    </row>
    <row r="13" spans="1:4" x14ac:dyDescent="0.25">
      <c r="A13" s="20" t="s">
        <v>198</v>
      </c>
      <c r="B13" s="23">
        <f>B5/B4</f>
        <v>0.42850684577628517</v>
      </c>
    </row>
    <row r="14" spans="1:4" x14ac:dyDescent="0.25">
      <c r="A14" s="20" t="s">
        <v>199</v>
      </c>
      <c r="B14" s="23">
        <f>B6/B4</f>
        <v>0.32791914234048047</v>
      </c>
    </row>
    <row r="15" spans="1:4" x14ac:dyDescent="0.25">
      <c r="A15" s="21" t="s">
        <v>217</v>
      </c>
      <c r="B15" s="23"/>
    </row>
    <row r="16" spans="1:4" x14ac:dyDescent="0.25">
      <c r="A16" s="20" t="s">
        <v>198</v>
      </c>
      <c r="B16" s="23">
        <f>B8/B7</f>
        <v>0.42655699177438311</v>
      </c>
    </row>
    <row r="17" spans="1:2" x14ac:dyDescent="0.25">
      <c r="A17" s="20" t="s">
        <v>199</v>
      </c>
      <c r="B17" s="23">
        <f>B9/B7</f>
        <v>0.28251077164120642</v>
      </c>
    </row>
    <row r="18" spans="1:2" x14ac:dyDescent="0.25">
      <c r="A18" s="21" t="s">
        <v>215</v>
      </c>
      <c r="B18" s="23">
        <v>1</v>
      </c>
    </row>
    <row r="19" spans="1:2" x14ac:dyDescent="0.25">
      <c r="A19" s="20" t="s">
        <v>200</v>
      </c>
      <c r="B19" s="23">
        <f>(B5+B8)/(B4+B7)</f>
        <v>0.4272931194226362</v>
      </c>
    </row>
    <row r="20" spans="1:2" x14ac:dyDescent="0.25">
      <c r="A20" s="20" t="s">
        <v>201</v>
      </c>
      <c r="B20" s="23">
        <f>(B6+B9)/(B4+B7)</f>
        <v>0.29965377675915544</v>
      </c>
    </row>
  </sheetData>
  <sheetProtection algorithmName="SHA-512" hashValue="Pkb9FGYpZ2xumlpZLBdfEp4TC4gxxtKaTq1hS2LHsSeB9cZJQWHsHFDbkScm/SEOfqKBLXc4W828J0qh28jUVg==" saltValue="gYx6dZmY15PlaPWZMqXlTg==" spinCount="100000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4705C3-4BA9-47EA-80B2-C71203938C71}">
  <dimension ref="A1:W74"/>
  <sheetViews>
    <sheetView topLeftCell="B1" zoomScale="87" zoomScaleNormal="87" workbookViewId="0">
      <pane ySplit="3" topLeftCell="A5" activePane="bottomLeft" state="frozen"/>
      <selection activeCell="B1" sqref="B1"/>
      <selection pane="bottomLeft" activeCell="Q5" sqref="Q5"/>
    </sheetView>
  </sheetViews>
  <sheetFormatPr defaultRowHeight="15" x14ac:dyDescent="0.25"/>
  <cols>
    <col min="1" max="1" width="12.5703125" hidden="1" customWidth="1"/>
    <col min="2" max="2" width="37.28515625" customWidth="1"/>
    <col min="3" max="3" width="24.85546875" customWidth="1"/>
    <col min="4" max="4" width="26.140625" customWidth="1"/>
    <col min="5" max="5" width="12.7109375" customWidth="1"/>
    <col min="6" max="6" width="13.7109375" customWidth="1"/>
    <col min="7" max="13" width="12.7109375" customWidth="1"/>
    <col min="14" max="14" width="20" customWidth="1"/>
    <col min="15" max="15" width="17.42578125" customWidth="1"/>
    <col min="16" max="16" width="16.5703125" customWidth="1"/>
    <col min="17" max="17" width="13" customWidth="1"/>
    <col min="18" max="18" width="10.140625" customWidth="1"/>
    <col min="19" max="19" width="14.28515625" customWidth="1"/>
    <col min="20" max="20" width="14.7109375" customWidth="1"/>
    <col min="21" max="21" width="15.5703125" customWidth="1"/>
    <col min="22" max="22" width="69" customWidth="1"/>
  </cols>
  <sheetData>
    <row r="1" spans="1:22" ht="62.25" thickBot="1" x14ac:dyDescent="0.95">
      <c r="B1" s="13" t="s">
        <v>156</v>
      </c>
    </row>
    <row r="2" spans="1:22" ht="31.5" x14ac:dyDescent="0.5">
      <c r="E2" s="27" t="s">
        <v>145</v>
      </c>
      <c r="F2" s="28"/>
      <c r="G2" s="28"/>
      <c r="H2" s="28"/>
      <c r="I2" s="29"/>
      <c r="J2" s="30" t="s">
        <v>146</v>
      </c>
      <c r="K2" s="31"/>
      <c r="L2" s="31"/>
      <c r="M2" s="31"/>
      <c r="N2" s="32"/>
      <c r="O2" s="14"/>
      <c r="P2" s="14"/>
      <c r="Q2" s="14"/>
      <c r="R2" s="14"/>
      <c r="S2" s="14"/>
      <c r="T2" s="14"/>
      <c r="U2" s="14"/>
    </row>
    <row r="3" spans="1:22" s="1" customFormat="1" ht="135.75" thickBot="1" x14ac:dyDescent="0.3">
      <c r="C3" s="1" t="s">
        <v>22</v>
      </c>
      <c r="E3" s="6" t="s">
        <v>143</v>
      </c>
      <c r="F3" s="7" t="s">
        <v>144</v>
      </c>
      <c r="G3" s="7" t="s">
        <v>157</v>
      </c>
      <c r="H3" s="7" t="s">
        <v>154</v>
      </c>
      <c r="I3" s="11" t="s">
        <v>150</v>
      </c>
      <c r="J3" s="6" t="s">
        <v>1</v>
      </c>
      <c r="K3" s="7" t="s">
        <v>147</v>
      </c>
      <c r="L3" s="7" t="s">
        <v>2</v>
      </c>
      <c r="M3" s="8" t="s">
        <v>152</v>
      </c>
      <c r="N3" s="10" t="s">
        <v>4</v>
      </c>
      <c r="O3" s="5" t="s">
        <v>169</v>
      </c>
      <c r="P3" s="5" t="s">
        <v>168</v>
      </c>
      <c r="Q3" s="5" t="s">
        <v>185</v>
      </c>
      <c r="R3" s="5" t="s">
        <v>170</v>
      </c>
      <c r="S3" s="5" t="s">
        <v>182</v>
      </c>
      <c r="T3" s="5" t="s">
        <v>177</v>
      </c>
      <c r="U3" s="5" t="s">
        <v>195</v>
      </c>
      <c r="V3" s="5" t="s">
        <v>5</v>
      </c>
    </row>
    <row r="4" spans="1:22" hidden="1" x14ac:dyDescent="0.25">
      <c r="A4" s="2" t="s">
        <v>6</v>
      </c>
      <c r="B4" s="2" t="s">
        <v>7</v>
      </c>
      <c r="C4" s="2"/>
      <c r="D4" s="2" t="s">
        <v>8</v>
      </c>
      <c r="E4" t="s">
        <v>9</v>
      </c>
      <c r="F4" t="s">
        <v>10</v>
      </c>
      <c r="G4" t="s">
        <v>11</v>
      </c>
      <c r="H4" t="s">
        <v>12</v>
      </c>
      <c r="I4" t="s">
        <v>13</v>
      </c>
      <c r="J4" t="s">
        <v>14</v>
      </c>
      <c r="K4" t="s">
        <v>15</v>
      </c>
      <c r="L4" t="s">
        <v>16</v>
      </c>
      <c r="M4" t="s">
        <v>17</v>
      </c>
      <c r="N4" t="s">
        <v>18</v>
      </c>
    </row>
    <row r="5" spans="1:22" x14ac:dyDescent="0.25">
      <c r="A5" t="s">
        <v>76</v>
      </c>
      <c r="B5" t="s">
        <v>167</v>
      </c>
      <c r="C5" t="s">
        <v>135</v>
      </c>
      <c r="D5" t="s">
        <v>29</v>
      </c>
      <c r="E5" t="s">
        <v>25</v>
      </c>
      <c r="F5" t="s">
        <v>25</v>
      </c>
      <c r="G5" t="s">
        <v>25</v>
      </c>
      <c r="H5" t="s">
        <v>25</v>
      </c>
      <c r="I5" t="s">
        <v>23</v>
      </c>
      <c r="J5" t="s">
        <v>23</v>
      </c>
      <c r="K5" t="s">
        <v>25</v>
      </c>
      <c r="L5" t="s">
        <v>23</v>
      </c>
      <c r="M5" t="s">
        <v>25</v>
      </c>
      <c r="N5" t="s">
        <v>161</v>
      </c>
      <c r="O5" s="4">
        <v>0</v>
      </c>
      <c r="P5" s="4">
        <v>0</v>
      </c>
      <c r="Q5">
        <v>8.5</v>
      </c>
      <c r="R5">
        <v>8.6999999999999993</v>
      </c>
      <c r="S5">
        <f t="shared" ref="S5:S12" si="0">R5*P5</f>
        <v>0</v>
      </c>
      <c r="T5">
        <f t="shared" ref="T5:T12" si="1">R5*O5</f>
        <v>0</v>
      </c>
      <c r="U5" s="18">
        <f>1*R5*1000</f>
        <v>8700</v>
      </c>
      <c r="V5" t="s">
        <v>164</v>
      </c>
    </row>
    <row r="6" spans="1:22" x14ac:dyDescent="0.25">
      <c r="A6" t="s">
        <v>27</v>
      </c>
      <c r="B6" t="s">
        <v>28</v>
      </c>
      <c r="C6" t="s">
        <v>141</v>
      </c>
      <c r="D6" t="s">
        <v>29</v>
      </c>
      <c r="E6" t="s">
        <v>23</v>
      </c>
      <c r="F6" t="s">
        <v>24</v>
      </c>
      <c r="G6" t="s">
        <v>23</v>
      </c>
      <c r="H6" t="s">
        <v>25</v>
      </c>
      <c r="I6" t="s">
        <v>25</v>
      </c>
      <c r="J6" t="s">
        <v>25</v>
      </c>
      <c r="K6" t="s">
        <v>25</v>
      </c>
      <c r="L6" t="s">
        <v>25</v>
      </c>
      <c r="M6" t="s">
        <v>25</v>
      </c>
      <c r="N6">
        <v>0</v>
      </c>
      <c r="O6" s="4">
        <v>0</v>
      </c>
      <c r="P6" s="4">
        <v>1</v>
      </c>
      <c r="Q6">
        <v>1.1000000000000001</v>
      </c>
      <c r="R6">
        <v>1.1000000000000001</v>
      </c>
      <c r="S6">
        <f t="shared" si="0"/>
        <v>1.1000000000000001</v>
      </c>
      <c r="T6">
        <f t="shared" si="1"/>
        <v>0</v>
      </c>
      <c r="U6" s="18"/>
    </row>
    <row r="7" spans="1:22" x14ac:dyDescent="0.25">
      <c r="A7" t="s">
        <v>101</v>
      </c>
      <c r="B7" t="s">
        <v>102</v>
      </c>
      <c r="C7" t="s">
        <v>141</v>
      </c>
      <c r="D7" t="s">
        <v>29</v>
      </c>
      <c r="E7" t="s">
        <v>23</v>
      </c>
      <c r="F7" t="s">
        <v>23</v>
      </c>
      <c r="G7" t="s">
        <v>25</v>
      </c>
      <c r="H7" t="s">
        <v>23</v>
      </c>
      <c r="I7" t="s">
        <v>25</v>
      </c>
      <c r="J7" t="s">
        <v>23</v>
      </c>
      <c r="K7" t="s">
        <v>25</v>
      </c>
      <c r="L7" t="s">
        <v>25</v>
      </c>
      <c r="M7" t="s">
        <v>25</v>
      </c>
      <c r="N7" t="s">
        <v>96</v>
      </c>
      <c r="O7" s="4">
        <v>0.5</v>
      </c>
      <c r="P7" s="4">
        <v>1</v>
      </c>
      <c r="Q7">
        <v>0.3</v>
      </c>
      <c r="R7">
        <v>0.3</v>
      </c>
      <c r="S7">
        <f t="shared" si="0"/>
        <v>0.3</v>
      </c>
      <c r="T7">
        <f t="shared" si="1"/>
        <v>0.15</v>
      </c>
      <c r="U7" s="18"/>
    </row>
    <row r="8" spans="1:22" x14ac:dyDescent="0.25">
      <c r="A8" t="s">
        <v>44</v>
      </c>
      <c r="B8" t="s">
        <v>45</v>
      </c>
      <c r="C8" t="s">
        <v>136</v>
      </c>
      <c r="D8" t="s">
        <v>29</v>
      </c>
      <c r="E8" t="s">
        <v>23</v>
      </c>
      <c r="F8" t="s">
        <v>24</v>
      </c>
      <c r="G8" t="s">
        <v>23</v>
      </c>
      <c r="H8" t="s">
        <v>25</v>
      </c>
      <c r="I8" t="s">
        <v>25</v>
      </c>
      <c r="J8" t="s">
        <v>25</v>
      </c>
      <c r="K8" t="s">
        <v>25</v>
      </c>
      <c r="L8" t="s">
        <v>25</v>
      </c>
      <c r="M8" t="s">
        <v>25</v>
      </c>
      <c r="N8">
        <v>0</v>
      </c>
      <c r="O8" s="4">
        <v>0</v>
      </c>
      <c r="P8" s="4">
        <v>1</v>
      </c>
      <c r="Q8">
        <v>1.1000000000000001</v>
      </c>
      <c r="R8">
        <v>1</v>
      </c>
      <c r="S8">
        <f t="shared" si="0"/>
        <v>1</v>
      </c>
      <c r="T8">
        <f t="shared" si="1"/>
        <v>0</v>
      </c>
      <c r="U8" s="18"/>
    </row>
    <row r="9" spans="1:22" x14ac:dyDescent="0.25">
      <c r="A9" t="s">
        <v>39</v>
      </c>
      <c r="B9" t="s">
        <v>40</v>
      </c>
      <c r="C9" t="s">
        <v>136</v>
      </c>
      <c r="D9" t="s">
        <v>29</v>
      </c>
      <c r="E9" t="s">
        <v>25</v>
      </c>
      <c r="F9" t="s">
        <v>24</v>
      </c>
      <c r="G9" t="s">
        <v>25</v>
      </c>
      <c r="H9" t="s">
        <v>25</v>
      </c>
      <c r="I9" t="s">
        <v>23</v>
      </c>
      <c r="J9" t="s">
        <v>23</v>
      </c>
      <c r="K9" t="s">
        <v>25</v>
      </c>
      <c r="L9" t="s">
        <v>25</v>
      </c>
      <c r="M9" t="s">
        <v>25</v>
      </c>
      <c r="N9">
        <f>50000/25</f>
        <v>2000</v>
      </c>
      <c r="O9" s="4">
        <v>0</v>
      </c>
      <c r="P9" s="4">
        <v>0</v>
      </c>
      <c r="Q9">
        <v>11.6</v>
      </c>
      <c r="R9">
        <v>9.2799999999999994</v>
      </c>
      <c r="S9">
        <f t="shared" si="0"/>
        <v>0</v>
      </c>
      <c r="T9">
        <f t="shared" si="1"/>
        <v>0</v>
      </c>
      <c r="U9" s="18">
        <v>4000</v>
      </c>
      <c r="V9" t="s">
        <v>211</v>
      </c>
    </row>
    <row r="10" spans="1:22" x14ac:dyDescent="0.25">
      <c r="A10" t="s">
        <v>46</v>
      </c>
      <c r="B10" t="s">
        <v>47</v>
      </c>
      <c r="C10" t="s">
        <v>140</v>
      </c>
      <c r="D10" t="s">
        <v>29</v>
      </c>
      <c r="E10" t="s">
        <v>23</v>
      </c>
      <c r="F10" t="s">
        <v>25</v>
      </c>
      <c r="G10" t="s">
        <v>25</v>
      </c>
      <c r="H10" t="s">
        <v>23</v>
      </c>
      <c r="I10" t="s">
        <v>25</v>
      </c>
      <c r="J10" t="s">
        <v>25</v>
      </c>
      <c r="K10" t="s">
        <v>25</v>
      </c>
      <c r="L10" t="s">
        <v>25</v>
      </c>
      <c r="M10" t="s">
        <v>25</v>
      </c>
      <c r="N10">
        <v>0</v>
      </c>
      <c r="O10" s="4">
        <v>0</v>
      </c>
      <c r="P10" s="4">
        <v>1</v>
      </c>
      <c r="Q10">
        <v>1.1000000000000001</v>
      </c>
      <c r="R10">
        <v>1</v>
      </c>
      <c r="S10">
        <f t="shared" si="0"/>
        <v>1</v>
      </c>
      <c r="T10">
        <f t="shared" si="1"/>
        <v>0</v>
      </c>
      <c r="U10" s="18"/>
    </row>
    <row r="11" spans="1:22" x14ac:dyDescent="0.25">
      <c r="A11" t="s">
        <v>92</v>
      </c>
      <c r="B11" t="s">
        <v>93</v>
      </c>
      <c r="C11" t="s">
        <v>140</v>
      </c>
      <c r="D11" t="s">
        <v>29</v>
      </c>
      <c r="E11" t="s">
        <v>25</v>
      </c>
      <c r="F11" t="s">
        <v>25</v>
      </c>
      <c r="G11" t="s">
        <v>25</v>
      </c>
      <c r="H11" t="s">
        <v>25</v>
      </c>
      <c r="I11" t="s">
        <v>25</v>
      </c>
      <c r="J11" t="s">
        <v>25</v>
      </c>
      <c r="K11" t="s">
        <v>25</v>
      </c>
      <c r="L11" t="s">
        <v>25</v>
      </c>
      <c r="M11" t="s">
        <v>25</v>
      </c>
      <c r="N11" t="s">
        <v>26</v>
      </c>
      <c r="O11" s="4">
        <v>0</v>
      </c>
      <c r="P11" s="4">
        <v>0</v>
      </c>
      <c r="Q11">
        <v>0.3</v>
      </c>
      <c r="R11">
        <v>0.4</v>
      </c>
      <c r="S11">
        <f t="shared" si="0"/>
        <v>0</v>
      </c>
      <c r="T11">
        <f t="shared" si="1"/>
        <v>0</v>
      </c>
      <c r="U11" s="18"/>
    </row>
    <row r="12" spans="1:22" x14ac:dyDescent="0.25">
      <c r="A12" t="s">
        <v>55</v>
      </c>
      <c r="B12" t="s">
        <v>56</v>
      </c>
      <c r="C12" t="s">
        <v>137</v>
      </c>
      <c r="D12" t="s">
        <v>29</v>
      </c>
      <c r="E12" t="s">
        <v>25</v>
      </c>
      <c r="F12" t="s">
        <v>24</v>
      </c>
      <c r="G12" t="s">
        <v>23</v>
      </c>
      <c r="H12" t="s">
        <v>25</v>
      </c>
      <c r="I12" t="s">
        <v>25</v>
      </c>
      <c r="J12" t="s">
        <v>25</v>
      </c>
      <c r="K12" t="s">
        <v>25</v>
      </c>
      <c r="L12" t="s">
        <v>25</v>
      </c>
      <c r="M12" t="s">
        <v>25</v>
      </c>
      <c r="N12" t="s">
        <v>26</v>
      </c>
      <c r="O12" s="4">
        <v>0</v>
      </c>
      <c r="P12" s="4">
        <v>1</v>
      </c>
      <c r="Q12">
        <v>0.56000000000000005</v>
      </c>
      <c r="R12">
        <v>0.5</v>
      </c>
      <c r="S12">
        <f t="shared" si="0"/>
        <v>0.5</v>
      </c>
      <c r="T12">
        <f t="shared" si="1"/>
        <v>0</v>
      </c>
      <c r="U12" s="18"/>
    </row>
    <row r="13" spans="1:22" x14ac:dyDescent="0.25">
      <c r="A13" t="s">
        <v>57</v>
      </c>
      <c r="B13" t="s">
        <v>58</v>
      </c>
      <c r="C13" t="s">
        <v>137</v>
      </c>
      <c r="D13" t="s">
        <v>29</v>
      </c>
      <c r="E13" t="s">
        <v>23</v>
      </c>
      <c r="F13" t="s">
        <v>23</v>
      </c>
      <c r="G13" t="s">
        <v>23</v>
      </c>
      <c r="H13" t="s">
        <v>25</v>
      </c>
      <c r="I13" t="s">
        <v>25</v>
      </c>
      <c r="J13" t="s">
        <v>25</v>
      </c>
      <c r="K13" t="s">
        <v>25</v>
      </c>
      <c r="L13" t="s">
        <v>25</v>
      </c>
      <c r="M13" t="s">
        <v>23</v>
      </c>
      <c r="N13" t="s">
        <v>26</v>
      </c>
      <c r="O13" s="4">
        <v>0.2</v>
      </c>
      <c r="P13" s="4">
        <v>1</v>
      </c>
      <c r="Q13">
        <v>8.5</v>
      </c>
      <c r="R13">
        <v>8</v>
      </c>
      <c r="S13">
        <f>R13*P13</f>
        <v>8</v>
      </c>
      <c r="T13">
        <f>R13*O13</f>
        <v>1.6</v>
      </c>
      <c r="U13" s="18"/>
      <c r="V13" t="s">
        <v>59</v>
      </c>
    </row>
    <row r="14" spans="1:22" x14ac:dyDescent="0.25">
      <c r="A14" t="s">
        <v>81</v>
      </c>
      <c r="B14" t="s">
        <v>82</v>
      </c>
      <c r="C14" t="s">
        <v>137</v>
      </c>
      <c r="D14" t="s">
        <v>29</v>
      </c>
      <c r="E14" t="s">
        <v>25</v>
      </c>
      <c r="F14" t="s">
        <v>25</v>
      </c>
      <c r="G14" t="s">
        <v>25</v>
      </c>
      <c r="H14" t="s">
        <v>25</v>
      </c>
      <c r="I14" t="s">
        <v>23</v>
      </c>
      <c r="J14" t="s">
        <v>25</v>
      </c>
      <c r="K14" t="s">
        <v>25</v>
      </c>
      <c r="L14" t="s">
        <v>25</v>
      </c>
      <c r="M14" t="s">
        <v>25</v>
      </c>
      <c r="N14" t="s">
        <v>26</v>
      </c>
      <c r="O14" s="4">
        <v>0</v>
      </c>
      <c r="P14" s="4">
        <v>0</v>
      </c>
      <c r="Q14">
        <v>2</v>
      </c>
      <c r="R14">
        <v>1.8</v>
      </c>
      <c r="S14">
        <f t="shared" ref="S14:S17" si="2">R14*P14</f>
        <v>0</v>
      </c>
      <c r="T14">
        <f t="shared" ref="T14:T17" si="3">R14*O14</f>
        <v>0</v>
      </c>
      <c r="U14" s="18"/>
    </row>
    <row r="15" spans="1:22" x14ac:dyDescent="0.25">
      <c r="A15" t="s">
        <v>77</v>
      </c>
      <c r="B15" t="s">
        <v>78</v>
      </c>
      <c r="C15" t="s">
        <v>138</v>
      </c>
      <c r="D15" t="s">
        <v>29</v>
      </c>
      <c r="E15" t="s">
        <v>25</v>
      </c>
      <c r="F15" t="s">
        <v>25</v>
      </c>
      <c r="G15" t="s">
        <v>25</v>
      </c>
      <c r="H15" t="s">
        <v>25</v>
      </c>
      <c r="I15" t="s">
        <v>23</v>
      </c>
      <c r="J15" t="s">
        <v>25</v>
      </c>
      <c r="K15" t="s">
        <v>25</v>
      </c>
      <c r="L15" t="s">
        <v>25</v>
      </c>
      <c r="M15" t="s">
        <v>25</v>
      </c>
      <c r="N15">
        <v>0</v>
      </c>
      <c r="O15" s="4">
        <v>0</v>
      </c>
      <c r="P15" s="4">
        <v>0</v>
      </c>
      <c r="Q15">
        <v>4.0999999999999996</v>
      </c>
      <c r="R15">
        <v>3</v>
      </c>
      <c r="S15">
        <f t="shared" si="2"/>
        <v>0</v>
      </c>
      <c r="T15">
        <f t="shared" si="3"/>
        <v>0</v>
      </c>
      <c r="U15" s="18"/>
    </row>
    <row r="16" spans="1:22" x14ac:dyDescent="0.25">
      <c r="A16" t="s">
        <v>60</v>
      </c>
      <c r="B16" t="s">
        <v>61</v>
      </c>
      <c r="C16" t="s">
        <v>138</v>
      </c>
      <c r="D16" t="s">
        <v>29</v>
      </c>
      <c r="E16" t="s">
        <v>25</v>
      </c>
      <c r="F16" t="s">
        <v>25</v>
      </c>
      <c r="G16" t="s">
        <v>25</v>
      </c>
      <c r="H16" t="s">
        <v>25</v>
      </c>
      <c r="I16" t="s">
        <v>23</v>
      </c>
      <c r="J16" t="s">
        <v>25</v>
      </c>
      <c r="K16" t="s">
        <v>25</v>
      </c>
      <c r="L16" t="s">
        <v>25</v>
      </c>
      <c r="M16" t="s">
        <v>25</v>
      </c>
      <c r="N16" t="s">
        <v>26</v>
      </c>
      <c r="O16" s="4">
        <v>0</v>
      </c>
      <c r="P16" s="4">
        <v>0</v>
      </c>
      <c r="Q16">
        <v>3.1</v>
      </c>
      <c r="R16">
        <v>3</v>
      </c>
      <c r="S16">
        <f t="shared" si="2"/>
        <v>0</v>
      </c>
      <c r="T16">
        <f t="shared" si="3"/>
        <v>0</v>
      </c>
      <c r="U16" s="18"/>
    </row>
    <row r="17" spans="1:23" x14ac:dyDescent="0.25">
      <c r="A17" t="s">
        <v>62</v>
      </c>
      <c r="B17" t="s">
        <v>63</v>
      </c>
      <c r="C17" t="s">
        <v>139</v>
      </c>
      <c r="D17" t="s">
        <v>29</v>
      </c>
      <c r="E17" t="s">
        <v>25</v>
      </c>
      <c r="F17" t="s">
        <v>25</v>
      </c>
      <c r="G17" t="s">
        <v>25</v>
      </c>
      <c r="H17" t="s">
        <v>25</v>
      </c>
      <c r="I17" t="s">
        <v>23</v>
      </c>
      <c r="J17" t="s">
        <v>23</v>
      </c>
      <c r="K17" t="s">
        <v>25</v>
      </c>
      <c r="L17" t="s">
        <v>25</v>
      </c>
      <c r="M17" t="s">
        <v>25</v>
      </c>
      <c r="N17" t="s">
        <v>26</v>
      </c>
      <c r="O17" s="4">
        <v>0</v>
      </c>
      <c r="P17" s="4">
        <v>0</v>
      </c>
      <c r="Q17">
        <v>2</v>
      </c>
      <c r="R17">
        <v>1.6</v>
      </c>
      <c r="S17">
        <f t="shared" si="2"/>
        <v>0</v>
      </c>
      <c r="T17">
        <f t="shared" si="3"/>
        <v>0</v>
      </c>
      <c r="U17" s="18"/>
      <c r="V17" t="s">
        <v>64</v>
      </c>
    </row>
    <row r="18" spans="1:23" s="1" customFormat="1" x14ac:dyDescent="0.25">
      <c r="B18" s="1" t="s">
        <v>186</v>
      </c>
      <c r="O18" s="15"/>
      <c r="P18" s="15"/>
      <c r="R18" s="1">
        <f>SUM(R5:R17)</f>
        <v>39.68</v>
      </c>
      <c r="S18" s="1">
        <f t="shared" ref="S18:T18" si="4">SUM(S5:S17)</f>
        <v>11.9</v>
      </c>
      <c r="T18" s="1">
        <f t="shared" si="4"/>
        <v>1.75</v>
      </c>
      <c r="U18" s="19">
        <f>SUM(U5:U17)</f>
        <v>12700</v>
      </c>
    </row>
    <row r="19" spans="1:23" s="1" customFormat="1" x14ac:dyDescent="0.25">
      <c r="O19" s="15"/>
      <c r="P19" s="15"/>
      <c r="U19" s="19"/>
    </row>
    <row r="20" spans="1:23" x14ac:dyDescent="0.25">
      <c r="A20" t="s">
        <v>74</v>
      </c>
      <c r="B20" t="s">
        <v>75</v>
      </c>
      <c r="C20" t="s">
        <v>135</v>
      </c>
      <c r="D20" t="s">
        <v>35</v>
      </c>
      <c r="E20" t="s">
        <v>23</v>
      </c>
      <c r="F20" t="s">
        <v>23</v>
      </c>
      <c r="G20" t="s">
        <v>25</v>
      </c>
      <c r="H20" t="s">
        <v>25</v>
      </c>
      <c r="I20" t="s">
        <v>23</v>
      </c>
      <c r="J20" t="s">
        <v>25</v>
      </c>
      <c r="K20" t="s">
        <v>25</v>
      </c>
      <c r="L20" t="s">
        <v>23</v>
      </c>
      <c r="M20" t="s">
        <v>25</v>
      </c>
      <c r="N20" t="s">
        <v>163</v>
      </c>
      <c r="O20" s="4">
        <v>1</v>
      </c>
      <c r="P20" s="4">
        <v>1</v>
      </c>
      <c r="Q20">
        <v>11.7</v>
      </c>
      <c r="R20">
        <v>12</v>
      </c>
      <c r="S20">
        <f t="shared" ref="S20:S43" si="5">R20*P20</f>
        <v>12</v>
      </c>
      <c r="T20">
        <f t="shared" ref="T20:T43" si="6">R20*O20</f>
        <v>12</v>
      </c>
      <c r="U20" s="18">
        <f>1*R20*1000</f>
        <v>12000</v>
      </c>
      <c r="V20" t="s">
        <v>165</v>
      </c>
    </row>
    <row r="21" spans="1:23" x14ac:dyDescent="0.25">
      <c r="A21" t="s">
        <v>33</v>
      </c>
      <c r="B21" t="s">
        <v>34</v>
      </c>
      <c r="C21" t="s">
        <v>136</v>
      </c>
      <c r="D21" t="s">
        <v>35</v>
      </c>
      <c r="E21" t="s">
        <v>23</v>
      </c>
      <c r="F21" t="s">
        <v>23</v>
      </c>
      <c r="G21" t="s">
        <v>25</v>
      </c>
      <c r="H21" t="s">
        <v>25</v>
      </c>
      <c r="I21" t="s">
        <v>25</v>
      </c>
      <c r="J21" t="s">
        <v>23</v>
      </c>
      <c r="K21" t="s">
        <v>25</v>
      </c>
      <c r="L21" t="s">
        <v>23</v>
      </c>
      <c r="M21" t="s">
        <v>25</v>
      </c>
      <c r="N21">
        <v>0.5</v>
      </c>
      <c r="O21" s="4">
        <v>1</v>
      </c>
      <c r="P21" s="4">
        <v>1</v>
      </c>
      <c r="Q21">
        <v>7.8</v>
      </c>
      <c r="R21">
        <v>7</v>
      </c>
      <c r="S21">
        <f t="shared" si="5"/>
        <v>7</v>
      </c>
      <c r="T21">
        <f t="shared" si="6"/>
        <v>7</v>
      </c>
      <c r="U21" s="18">
        <f>0.45*R21*1000</f>
        <v>3150</v>
      </c>
      <c r="V21" t="s">
        <v>212</v>
      </c>
    </row>
    <row r="22" spans="1:23" x14ac:dyDescent="0.25">
      <c r="A22" t="s">
        <v>41</v>
      </c>
      <c r="B22" t="s">
        <v>42</v>
      </c>
      <c r="C22" t="s">
        <v>136</v>
      </c>
      <c r="D22" t="s">
        <v>35</v>
      </c>
      <c r="E22" t="s">
        <v>25</v>
      </c>
      <c r="F22" t="s">
        <v>24</v>
      </c>
      <c r="G22" t="s">
        <v>25</v>
      </c>
      <c r="H22" t="s">
        <v>25</v>
      </c>
      <c r="I22" t="s">
        <v>23</v>
      </c>
      <c r="J22" t="s">
        <v>23</v>
      </c>
      <c r="K22" t="s">
        <v>25</v>
      </c>
      <c r="L22" t="s">
        <v>23</v>
      </c>
      <c r="M22" t="s">
        <v>25</v>
      </c>
      <c r="N22">
        <f>149000/25</f>
        <v>5960</v>
      </c>
      <c r="O22" s="4">
        <v>0</v>
      </c>
      <c r="P22" s="4">
        <v>0</v>
      </c>
      <c r="Q22">
        <v>10.4</v>
      </c>
      <c r="R22">
        <v>9.3000000000000007</v>
      </c>
      <c r="S22">
        <f t="shared" si="5"/>
        <v>0</v>
      </c>
      <c r="T22">
        <f t="shared" si="6"/>
        <v>0</v>
      </c>
      <c r="U22" s="18">
        <f>0.45*R22*1000</f>
        <v>4185.0000000000009</v>
      </c>
      <c r="V22" t="s">
        <v>43</v>
      </c>
    </row>
    <row r="23" spans="1:23" x14ac:dyDescent="0.25">
      <c r="A23" t="s">
        <v>48</v>
      </c>
      <c r="B23" t="s">
        <v>49</v>
      </c>
      <c r="C23" t="s">
        <v>137</v>
      </c>
      <c r="D23" t="s">
        <v>35</v>
      </c>
      <c r="E23" t="s">
        <v>23</v>
      </c>
      <c r="F23" t="s">
        <v>23</v>
      </c>
      <c r="G23" t="s">
        <v>25</v>
      </c>
      <c r="H23" t="s">
        <v>23</v>
      </c>
      <c r="I23" t="s">
        <v>25</v>
      </c>
      <c r="J23" t="s">
        <v>25</v>
      </c>
      <c r="K23" t="s">
        <v>25</v>
      </c>
      <c r="L23" t="s">
        <v>23</v>
      </c>
      <c r="M23" t="s">
        <v>25</v>
      </c>
      <c r="N23">
        <v>0.5</v>
      </c>
      <c r="O23" s="4">
        <v>0.5</v>
      </c>
      <c r="P23" s="4">
        <v>1</v>
      </c>
      <c r="Q23">
        <v>3</v>
      </c>
      <c r="R23">
        <v>1.6</v>
      </c>
      <c r="S23">
        <f t="shared" si="5"/>
        <v>1.6</v>
      </c>
      <c r="T23">
        <f t="shared" si="6"/>
        <v>0.8</v>
      </c>
      <c r="U23" s="18">
        <f>0.5*R23*1000</f>
        <v>800</v>
      </c>
      <c r="V23" t="s">
        <v>26</v>
      </c>
    </row>
    <row r="24" spans="1:23" x14ac:dyDescent="0.25">
      <c r="A24" t="s">
        <v>69</v>
      </c>
      <c r="B24" t="s">
        <v>70</v>
      </c>
      <c r="C24" t="s">
        <v>135</v>
      </c>
      <c r="D24" t="s">
        <v>54</v>
      </c>
      <c r="E24" t="s">
        <v>23</v>
      </c>
      <c r="F24" t="s">
        <v>23</v>
      </c>
      <c r="G24" t="s">
        <v>25</v>
      </c>
      <c r="H24" t="s">
        <v>23</v>
      </c>
      <c r="I24" t="s">
        <v>25</v>
      </c>
      <c r="J24" t="s">
        <v>25</v>
      </c>
      <c r="K24" t="s">
        <v>23</v>
      </c>
      <c r="L24" t="s">
        <v>23</v>
      </c>
      <c r="M24" t="s">
        <v>25</v>
      </c>
      <c r="N24" t="s">
        <v>161</v>
      </c>
      <c r="O24" s="4">
        <v>0.5</v>
      </c>
      <c r="P24" s="4">
        <v>0.5</v>
      </c>
      <c r="Q24">
        <v>10.8</v>
      </c>
      <c r="R24">
        <v>11</v>
      </c>
      <c r="S24">
        <f t="shared" si="5"/>
        <v>5.5</v>
      </c>
      <c r="T24">
        <f t="shared" si="6"/>
        <v>5.5</v>
      </c>
      <c r="U24" s="18">
        <f>1*R24*1000</f>
        <v>11000</v>
      </c>
      <c r="V24" t="s">
        <v>71</v>
      </c>
      <c r="W24" t="s">
        <v>159</v>
      </c>
    </row>
    <row r="25" spans="1:23" x14ac:dyDescent="0.25">
      <c r="A25" t="s">
        <v>72</v>
      </c>
      <c r="B25" t="s">
        <v>160</v>
      </c>
      <c r="C25" t="s">
        <v>135</v>
      </c>
      <c r="D25" t="s">
        <v>54</v>
      </c>
      <c r="E25" t="s">
        <v>25</v>
      </c>
      <c r="F25" t="s">
        <v>24</v>
      </c>
      <c r="G25" t="s">
        <v>25</v>
      </c>
      <c r="H25" t="s">
        <v>25</v>
      </c>
      <c r="I25" t="s">
        <v>23</v>
      </c>
      <c r="J25" t="s">
        <v>30</v>
      </c>
      <c r="K25" t="s">
        <v>25</v>
      </c>
      <c r="L25" t="s">
        <v>23</v>
      </c>
      <c r="M25" t="s">
        <v>25</v>
      </c>
      <c r="N25" t="s">
        <v>162</v>
      </c>
      <c r="O25" s="4">
        <v>0</v>
      </c>
      <c r="P25" s="4">
        <v>0</v>
      </c>
      <c r="Q25">
        <v>34.200000000000003</v>
      </c>
      <c r="R25">
        <v>36</v>
      </c>
      <c r="S25">
        <f t="shared" si="5"/>
        <v>0</v>
      </c>
      <c r="T25">
        <f t="shared" si="6"/>
        <v>0</v>
      </c>
      <c r="U25" s="18">
        <f>1*R25*1000</f>
        <v>36000</v>
      </c>
      <c r="V25" t="s">
        <v>73</v>
      </c>
    </row>
    <row r="26" spans="1:23" x14ac:dyDescent="0.25">
      <c r="A26" t="s">
        <v>106</v>
      </c>
      <c r="B26" t="s">
        <v>166</v>
      </c>
      <c r="C26" t="s">
        <v>135</v>
      </c>
      <c r="D26" t="s">
        <v>54</v>
      </c>
      <c r="E26" t="s">
        <v>30</v>
      </c>
      <c r="F26" t="s">
        <v>23</v>
      </c>
      <c r="G26" t="s">
        <v>25</v>
      </c>
      <c r="H26" t="s">
        <v>25</v>
      </c>
      <c r="I26" t="s">
        <v>25</v>
      </c>
      <c r="J26" t="s">
        <v>24</v>
      </c>
      <c r="K26" t="s">
        <v>23</v>
      </c>
      <c r="L26" t="s">
        <v>23</v>
      </c>
      <c r="M26" t="s">
        <v>25</v>
      </c>
      <c r="N26" t="s">
        <v>161</v>
      </c>
      <c r="O26" s="4">
        <v>0.5</v>
      </c>
      <c r="P26" s="4">
        <v>0.5</v>
      </c>
      <c r="Q26">
        <v>9</v>
      </c>
      <c r="R26">
        <v>8</v>
      </c>
      <c r="S26">
        <f t="shared" si="5"/>
        <v>4</v>
      </c>
      <c r="T26">
        <f t="shared" si="6"/>
        <v>4</v>
      </c>
      <c r="U26" s="18">
        <f>1*R26*1000</f>
        <v>8000</v>
      </c>
      <c r="V26" t="s">
        <v>107</v>
      </c>
    </row>
    <row r="27" spans="1:23" x14ac:dyDescent="0.25">
      <c r="A27" t="s">
        <v>52</v>
      </c>
      <c r="B27" t="s">
        <v>53</v>
      </c>
      <c r="C27" t="s">
        <v>137</v>
      </c>
      <c r="D27" t="s">
        <v>54</v>
      </c>
      <c r="E27" t="s">
        <v>23</v>
      </c>
      <c r="F27" t="s">
        <v>24</v>
      </c>
      <c r="G27" t="s">
        <v>23</v>
      </c>
      <c r="H27" t="s">
        <v>25</v>
      </c>
      <c r="I27" t="s">
        <v>25</v>
      </c>
      <c r="J27" t="s">
        <v>25</v>
      </c>
      <c r="K27" t="s">
        <v>25</v>
      </c>
      <c r="L27" t="s">
        <v>25</v>
      </c>
      <c r="M27" t="s">
        <v>25</v>
      </c>
      <c r="N27" t="s">
        <v>161</v>
      </c>
      <c r="O27" s="4">
        <v>0</v>
      </c>
      <c r="P27" s="4">
        <v>1</v>
      </c>
      <c r="Q27">
        <v>1.3</v>
      </c>
      <c r="R27">
        <v>1.1000000000000001</v>
      </c>
      <c r="S27">
        <f t="shared" si="5"/>
        <v>1.1000000000000001</v>
      </c>
      <c r="T27">
        <f t="shared" si="6"/>
        <v>0</v>
      </c>
      <c r="U27" s="18">
        <f>1*R27*1000</f>
        <v>1100</v>
      </c>
    </row>
    <row r="28" spans="1:23" x14ac:dyDescent="0.25">
      <c r="A28" t="s">
        <v>79</v>
      </c>
      <c r="B28" t="s">
        <v>80</v>
      </c>
      <c r="C28" t="s">
        <v>137</v>
      </c>
      <c r="D28" t="s">
        <v>54</v>
      </c>
      <c r="E28" t="s">
        <v>23</v>
      </c>
      <c r="F28" t="s">
        <v>24</v>
      </c>
      <c r="G28" t="s">
        <v>25</v>
      </c>
      <c r="H28" t="s">
        <v>23</v>
      </c>
      <c r="I28" t="s">
        <v>25</v>
      </c>
      <c r="J28" t="s">
        <v>25</v>
      </c>
      <c r="K28" t="s">
        <v>25</v>
      </c>
      <c r="L28" t="s">
        <v>25</v>
      </c>
      <c r="M28" t="s">
        <v>25</v>
      </c>
      <c r="N28">
        <v>0.5</v>
      </c>
      <c r="O28" s="4">
        <v>0.5</v>
      </c>
      <c r="P28" s="4">
        <v>1</v>
      </c>
      <c r="Q28">
        <v>15.7</v>
      </c>
      <c r="R28">
        <v>13.9</v>
      </c>
      <c r="S28">
        <f t="shared" si="5"/>
        <v>13.9</v>
      </c>
      <c r="T28">
        <f t="shared" si="6"/>
        <v>6.95</v>
      </c>
      <c r="U28" s="18">
        <f t="shared" ref="U28:U30" si="7">0.5*R28*1000</f>
        <v>6950</v>
      </c>
    </row>
    <row r="29" spans="1:23" x14ac:dyDescent="0.25">
      <c r="A29" t="s">
        <v>83</v>
      </c>
      <c r="B29" t="s">
        <v>84</v>
      </c>
      <c r="C29" t="s">
        <v>137</v>
      </c>
      <c r="D29" t="s">
        <v>54</v>
      </c>
      <c r="E29" t="s">
        <v>25</v>
      </c>
      <c r="F29" t="s">
        <v>24</v>
      </c>
      <c r="G29" t="s">
        <v>25</v>
      </c>
      <c r="H29" t="s">
        <v>25</v>
      </c>
      <c r="I29" t="s">
        <v>23</v>
      </c>
      <c r="J29" t="s">
        <v>23</v>
      </c>
      <c r="K29" t="s">
        <v>25</v>
      </c>
      <c r="L29" t="s">
        <v>23</v>
      </c>
      <c r="M29" t="s">
        <v>23</v>
      </c>
      <c r="N29">
        <v>0.5</v>
      </c>
      <c r="O29" s="16">
        <v>0.5</v>
      </c>
      <c r="P29" s="16">
        <v>0.5</v>
      </c>
      <c r="Q29">
        <v>13.1</v>
      </c>
      <c r="R29">
        <v>11.6</v>
      </c>
      <c r="S29">
        <f t="shared" si="5"/>
        <v>5.8</v>
      </c>
      <c r="T29">
        <f t="shared" si="6"/>
        <v>5.8</v>
      </c>
      <c r="U29" s="18">
        <f t="shared" si="7"/>
        <v>5800</v>
      </c>
      <c r="V29" t="s">
        <v>85</v>
      </c>
    </row>
    <row r="30" spans="1:23" x14ac:dyDescent="0.25">
      <c r="A30" t="s">
        <v>86</v>
      </c>
      <c r="B30" t="s">
        <v>87</v>
      </c>
      <c r="C30" t="s">
        <v>137</v>
      </c>
      <c r="D30" t="s">
        <v>54</v>
      </c>
      <c r="E30" t="s">
        <v>25</v>
      </c>
      <c r="F30" t="s">
        <v>24</v>
      </c>
      <c r="G30" t="s">
        <v>25</v>
      </c>
      <c r="H30" t="s">
        <v>25</v>
      </c>
      <c r="I30" t="s">
        <v>23</v>
      </c>
      <c r="J30" t="s">
        <v>23</v>
      </c>
      <c r="K30" t="s">
        <v>25</v>
      </c>
      <c r="L30" t="s">
        <v>23</v>
      </c>
      <c r="M30" t="s">
        <v>23</v>
      </c>
      <c r="N30">
        <v>0.5</v>
      </c>
      <c r="O30" s="16">
        <v>0.5</v>
      </c>
      <c r="P30" s="16">
        <v>0.5</v>
      </c>
      <c r="Q30">
        <v>13.1</v>
      </c>
      <c r="R30">
        <v>11.6</v>
      </c>
      <c r="S30">
        <f t="shared" si="5"/>
        <v>5.8</v>
      </c>
      <c r="T30">
        <f t="shared" si="6"/>
        <v>5.8</v>
      </c>
      <c r="U30" s="18">
        <f t="shared" si="7"/>
        <v>5800</v>
      </c>
      <c r="V30" t="s">
        <v>85</v>
      </c>
    </row>
    <row r="31" spans="1:23" x14ac:dyDescent="0.25">
      <c r="A31" t="s">
        <v>90</v>
      </c>
      <c r="B31" t="s">
        <v>91</v>
      </c>
      <c r="C31" t="s">
        <v>137</v>
      </c>
      <c r="D31" t="s">
        <v>54</v>
      </c>
      <c r="E31" t="s">
        <v>23</v>
      </c>
      <c r="F31" t="s">
        <v>24</v>
      </c>
      <c r="G31" t="s">
        <v>23</v>
      </c>
      <c r="H31" t="s">
        <v>25</v>
      </c>
      <c r="I31" t="s">
        <v>25</v>
      </c>
      <c r="J31" t="s">
        <v>25</v>
      </c>
      <c r="K31" t="s">
        <v>25</v>
      </c>
      <c r="L31" t="s">
        <v>25</v>
      </c>
      <c r="M31" t="s">
        <v>25</v>
      </c>
      <c r="N31" t="s">
        <v>26</v>
      </c>
      <c r="O31" s="4">
        <v>0</v>
      </c>
      <c r="P31" s="4">
        <v>1</v>
      </c>
      <c r="Q31">
        <v>0.78</v>
      </c>
      <c r="R31">
        <v>0.7</v>
      </c>
      <c r="S31">
        <f t="shared" si="5"/>
        <v>0.7</v>
      </c>
      <c r="T31">
        <f t="shared" si="6"/>
        <v>0</v>
      </c>
      <c r="U31" s="18"/>
    </row>
    <row r="32" spans="1:23" x14ac:dyDescent="0.25">
      <c r="A32" t="s">
        <v>94</v>
      </c>
      <c r="B32" t="s">
        <v>95</v>
      </c>
      <c r="C32" t="s">
        <v>138</v>
      </c>
      <c r="D32" t="s">
        <v>54</v>
      </c>
      <c r="E32" t="s">
        <v>23</v>
      </c>
      <c r="F32" t="s">
        <v>23</v>
      </c>
      <c r="G32" t="s">
        <v>25</v>
      </c>
      <c r="H32" t="s">
        <v>25</v>
      </c>
      <c r="I32" t="s">
        <v>23</v>
      </c>
      <c r="J32" t="s">
        <v>25</v>
      </c>
      <c r="K32" t="s">
        <v>23</v>
      </c>
      <c r="L32" t="s">
        <v>23</v>
      </c>
      <c r="M32" t="s">
        <v>23</v>
      </c>
      <c r="N32" t="s">
        <v>26</v>
      </c>
      <c r="O32" s="16">
        <v>0.5</v>
      </c>
      <c r="P32" s="16">
        <v>0.5</v>
      </c>
      <c r="Q32">
        <v>12.6</v>
      </c>
      <c r="R32">
        <v>7.2</v>
      </c>
      <c r="S32">
        <f t="shared" si="5"/>
        <v>3.6</v>
      </c>
      <c r="T32">
        <f t="shared" si="6"/>
        <v>3.6</v>
      </c>
      <c r="U32" s="18"/>
      <c r="V32" t="s">
        <v>158</v>
      </c>
    </row>
    <row r="33" spans="1:22" x14ac:dyDescent="0.25">
      <c r="A33" t="s">
        <v>97</v>
      </c>
      <c r="B33" t="s">
        <v>98</v>
      </c>
      <c r="C33" t="s">
        <v>138</v>
      </c>
      <c r="D33" t="s">
        <v>54</v>
      </c>
      <c r="E33" t="s">
        <v>23</v>
      </c>
      <c r="F33" t="s">
        <v>23</v>
      </c>
      <c r="G33" t="s">
        <v>25</v>
      </c>
      <c r="H33" t="s">
        <v>25</v>
      </c>
      <c r="I33" t="s">
        <v>23</v>
      </c>
      <c r="J33" t="s">
        <v>25</v>
      </c>
      <c r="K33" t="s">
        <v>23</v>
      </c>
      <c r="L33" t="s">
        <v>23</v>
      </c>
      <c r="M33" t="s">
        <v>23</v>
      </c>
      <c r="N33" t="s">
        <v>26</v>
      </c>
      <c r="O33" s="16">
        <v>0.5</v>
      </c>
      <c r="P33" s="16">
        <v>0.5</v>
      </c>
      <c r="Q33">
        <v>14</v>
      </c>
      <c r="R33">
        <v>12.4</v>
      </c>
      <c r="S33">
        <f t="shared" si="5"/>
        <v>6.2</v>
      </c>
      <c r="T33">
        <f t="shared" si="6"/>
        <v>6.2</v>
      </c>
      <c r="U33" s="18"/>
      <c r="V33" t="s">
        <v>158</v>
      </c>
    </row>
    <row r="34" spans="1:22" x14ac:dyDescent="0.25">
      <c r="A34" t="s">
        <v>99</v>
      </c>
      <c r="B34" t="s">
        <v>100</v>
      </c>
      <c r="C34" t="s">
        <v>138</v>
      </c>
      <c r="D34" t="s">
        <v>54</v>
      </c>
      <c r="E34" t="s">
        <v>23</v>
      </c>
      <c r="F34" t="s">
        <v>23</v>
      </c>
      <c r="G34" t="s">
        <v>25</v>
      </c>
      <c r="H34" t="s">
        <v>25</v>
      </c>
      <c r="I34" t="s">
        <v>23</v>
      </c>
      <c r="J34" t="s">
        <v>25</v>
      </c>
      <c r="K34" t="s">
        <v>23</v>
      </c>
      <c r="L34" t="s">
        <v>23</v>
      </c>
      <c r="M34" t="s">
        <v>23</v>
      </c>
      <c r="N34" t="s">
        <v>26</v>
      </c>
      <c r="O34" s="16">
        <v>0.5</v>
      </c>
      <c r="P34" s="16">
        <v>0.5</v>
      </c>
      <c r="Q34">
        <v>12.6</v>
      </c>
      <c r="R34">
        <v>11.2</v>
      </c>
      <c r="S34">
        <f t="shared" si="5"/>
        <v>5.6</v>
      </c>
      <c r="T34">
        <f t="shared" si="6"/>
        <v>5.6</v>
      </c>
      <c r="U34" s="18"/>
      <c r="V34" t="s">
        <v>158</v>
      </c>
    </row>
    <row r="35" spans="1:22" x14ac:dyDescent="0.25">
      <c r="A35" t="s">
        <v>65</v>
      </c>
      <c r="B35" t="s">
        <v>66</v>
      </c>
      <c r="C35" t="s">
        <v>139</v>
      </c>
      <c r="D35" t="s">
        <v>54</v>
      </c>
      <c r="E35" t="s">
        <v>23</v>
      </c>
      <c r="F35" t="s">
        <v>24</v>
      </c>
      <c r="G35" t="s">
        <v>23</v>
      </c>
      <c r="H35" t="s">
        <v>25</v>
      </c>
      <c r="I35" t="s">
        <v>25</v>
      </c>
      <c r="J35" t="s">
        <v>25</v>
      </c>
      <c r="K35" t="s">
        <v>25</v>
      </c>
      <c r="L35" t="s">
        <v>25</v>
      </c>
      <c r="M35" t="s">
        <v>25</v>
      </c>
      <c r="N35" t="s">
        <v>26</v>
      </c>
      <c r="O35" s="4">
        <v>0</v>
      </c>
      <c r="P35" s="4">
        <v>1</v>
      </c>
      <c r="Q35">
        <v>1.8</v>
      </c>
      <c r="R35">
        <v>1.5</v>
      </c>
      <c r="S35">
        <f t="shared" si="5"/>
        <v>1.5</v>
      </c>
      <c r="T35">
        <f t="shared" si="6"/>
        <v>0</v>
      </c>
      <c r="U35" s="18"/>
    </row>
    <row r="36" spans="1:22" x14ac:dyDescent="0.25">
      <c r="A36" t="s">
        <v>36</v>
      </c>
      <c r="B36" t="s">
        <v>37</v>
      </c>
      <c r="C36" t="s">
        <v>136</v>
      </c>
      <c r="D36" t="s">
        <v>38</v>
      </c>
      <c r="E36" t="s">
        <v>23</v>
      </c>
      <c r="F36" t="s">
        <v>25</v>
      </c>
      <c r="G36" t="s">
        <v>25</v>
      </c>
      <c r="H36" t="s">
        <v>23</v>
      </c>
      <c r="I36" t="s">
        <v>25</v>
      </c>
      <c r="L36" t="s">
        <v>23</v>
      </c>
      <c r="N36">
        <f>89000/25</f>
        <v>3560</v>
      </c>
      <c r="O36" s="4">
        <v>0</v>
      </c>
      <c r="P36" s="4">
        <v>0</v>
      </c>
      <c r="Q36">
        <v>7.8</v>
      </c>
      <c r="R36">
        <v>7</v>
      </c>
      <c r="S36">
        <f t="shared" si="5"/>
        <v>0</v>
      </c>
      <c r="T36">
        <f t="shared" si="6"/>
        <v>0</v>
      </c>
      <c r="U36" s="18">
        <f>0.45*R36*1000</f>
        <v>3150</v>
      </c>
      <c r="V36" t="s">
        <v>32</v>
      </c>
    </row>
    <row r="37" spans="1:22" x14ac:dyDescent="0.25">
      <c r="A37" t="s">
        <v>67</v>
      </c>
      <c r="B37" t="s">
        <v>68</v>
      </c>
      <c r="C37" t="s">
        <v>140</v>
      </c>
      <c r="D37" t="s">
        <v>38</v>
      </c>
      <c r="E37" t="s">
        <v>23</v>
      </c>
      <c r="F37" t="s">
        <v>25</v>
      </c>
      <c r="G37" t="s">
        <v>25</v>
      </c>
      <c r="H37" t="s">
        <v>23</v>
      </c>
      <c r="I37" t="s">
        <v>25</v>
      </c>
      <c r="J37" t="s">
        <v>25</v>
      </c>
      <c r="K37" t="s">
        <v>25</v>
      </c>
      <c r="L37" t="s">
        <v>25</v>
      </c>
      <c r="M37" t="s">
        <v>25</v>
      </c>
      <c r="N37" t="s">
        <v>26</v>
      </c>
      <c r="O37" s="4">
        <v>0</v>
      </c>
      <c r="P37" s="4">
        <v>1</v>
      </c>
      <c r="Q37">
        <v>1.6</v>
      </c>
      <c r="R37">
        <v>1.4</v>
      </c>
      <c r="S37">
        <f t="shared" si="5"/>
        <v>1.4</v>
      </c>
      <c r="T37">
        <f t="shared" si="6"/>
        <v>0</v>
      </c>
      <c r="U37" s="18"/>
    </row>
    <row r="38" spans="1:22" x14ac:dyDescent="0.25">
      <c r="A38" t="s">
        <v>50</v>
      </c>
      <c r="B38" t="s">
        <v>51</v>
      </c>
      <c r="C38" t="s">
        <v>137</v>
      </c>
      <c r="D38" t="s">
        <v>38</v>
      </c>
      <c r="E38" t="s">
        <v>23</v>
      </c>
      <c r="F38" t="s">
        <v>25</v>
      </c>
      <c r="G38" t="s">
        <v>25</v>
      </c>
      <c r="H38" t="s">
        <v>23</v>
      </c>
      <c r="I38" t="s">
        <v>25</v>
      </c>
      <c r="J38" t="s">
        <v>25</v>
      </c>
      <c r="K38" t="s">
        <v>25</v>
      </c>
      <c r="L38" t="s">
        <v>23</v>
      </c>
      <c r="M38" t="s">
        <v>25</v>
      </c>
      <c r="N38">
        <v>0.5</v>
      </c>
      <c r="O38" s="4">
        <v>0</v>
      </c>
      <c r="P38" s="4">
        <v>1</v>
      </c>
      <c r="Q38">
        <v>45</v>
      </c>
      <c r="R38">
        <v>40</v>
      </c>
      <c r="S38">
        <f t="shared" si="5"/>
        <v>40</v>
      </c>
      <c r="T38">
        <f t="shared" si="6"/>
        <v>0</v>
      </c>
      <c r="U38" s="18">
        <f>0.5*R38*1000</f>
        <v>20000</v>
      </c>
    </row>
    <row r="39" spans="1:22" x14ac:dyDescent="0.25">
      <c r="A39" t="s">
        <v>19</v>
      </c>
      <c r="B39" t="s">
        <v>20</v>
      </c>
      <c r="C39" t="s">
        <v>135</v>
      </c>
      <c r="D39" t="s">
        <v>21</v>
      </c>
      <c r="E39" t="s">
        <v>23</v>
      </c>
      <c r="F39" t="s">
        <v>24</v>
      </c>
      <c r="G39" t="s">
        <v>23</v>
      </c>
      <c r="H39" t="s">
        <v>25</v>
      </c>
      <c r="I39" t="s">
        <v>25</v>
      </c>
      <c r="J39" t="s">
        <v>25</v>
      </c>
      <c r="K39" t="s">
        <v>25</v>
      </c>
      <c r="L39" t="s">
        <v>25</v>
      </c>
      <c r="M39" t="s">
        <v>25</v>
      </c>
      <c r="N39">
        <v>0</v>
      </c>
      <c r="O39" s="4">
        <v>0</v>
      </c>
      <c r="P39" s="4">
        <v>1</v>
      </c>
      <c r="Q39">
        <v>1.4</v>
      </c>
      <c r="R39">
        <v>1.3</v>
      </c>
      <c r="S39">
        <f t="shared" si="5"/>
        <v>1.3</v>
      </c>
      <c r="T39">
        <f t="shared" si="6"/>
        <v>0</v>
      </c>
      <c r="U39" s="18"/>
    </row>
    <row r="40" spans="1:22" x14ac:dyDescent="0.25">
      <c r="A40" t="s">
        <v>103</v>
      </c>
      <c r="B40" t="s">
        <v>104</v>
      </c>
      <c r="C40" t="s">
        <v>135</v>
      </c>
      <c r="D40" t="s">
        <v>21</v>
      </c>
      <c r="E40" t="s">
        <v>23</v>
      </c>
      <c r="F40" t="s">
        <v>23</v>
      </c>
      <c r="G40" t="s">
        <v>25</v>
      </c>
      <c r="H40" t="s">
        <v>25</v>
      </c>
      <c r="I40" t="s">
        <v>25</v>
      </c>
      <c r="J40" t="s">
        <v>24</v>
      </c>
      <c r="K40" t="s">
        <v>25</v>
      </c>
      <c r="L40" t="s">
        <v>23</v>
      </c>
      <c r="M40" t="s">
        <v>25</v>
      </c>
      <c r="N40" t="s">
        <v>161</v>
      </c>
      <c r="O40" s="4">
        <v>0.5</v>
      </c>
      <c r="P40" s="4">
        <v>0.5</v>
      </c>
      <c r="Q40">
        <v>8.1</v>
      </c>
      <c r="R40">
        <v>8</v>
      </c>
      <c r="S40">
        <f t="shared" si="5"/>
        <v>4</v>
      </c>
      <c r="T40">
        <f t="shared" si="6"/>
        <v>4</v>
      </c>
      <c r="U40" s="18">
        <f>1*R40*1000</f>
        <v>8000</v>
      </c>
      <c r="V40" t="s">
        <v>105</v>
      </c>
    </row>
    <row r="41" spans="1:22" x14ac:dyDescent="0.25">
      <c r="A41" t="s">
        <v>31</v>
      </c>
      <c r="B41" t="s">
        <v>213</v>
      </c>
      <c r="C41" t="s">
        <v>136</v>
      </c>
      <c r="D41" t="s">
        <v>21</v>
      </c>
      <c r="E41" t="s">
        <v>30</v>
      </c>
      <c r="F41" t="s">
        <v>24</v>
      </c>
      <c r="G41" t="s">
        <v>25</v>
      </c>
      <c r="H41" t="s">
        <v>23</v>
      </c>
      <c r="I41" t="s">
        <v>25</v>
      </c>
      <c r="K41" t="s">
        <v>25</v>
      </c>
      <c r="L41" t="s">
        <v>23</v>
      </c>
      <c r="N41" t="s">
        <v>149</v>
      </c>
      <c r="O41" s="4">
        <v>0</v>
      </c>
      <c r="P41" s="4">
        <v>1</v>
      </c>
      <c r="Q41">
        <v>7.8</v>
      </c>
      <c r="R41">
        <v>7</v>
      </c>
      <c r="S41">
        <f t="shared" si="5"/>
        <v>7</v>
      </c>
      <c r="T41">
        <f t="shared" si="6"/>
        <v>0</v>
      </c>
      <c r="U41" s="18">
        <f>0.45*R41*1000</f>
        <v>3150</v>
      </c>
      <c r="V41" t="s">
        <v>32</v>
      </c>
    </row>
    <row r="42" spans="1:22" x14ac:dyDescent="0.25">
      <c r="A42" t="s">
        <v>88</v>
      </c>
      <c r="B42" t="s">
        <v>89</v>
      </c>
      <c r="C42" t="s">
        <v>137</v>
      </c>
      <c r="D42" t="s">
        <v>21</v>
      </c>
      <c r="E42" t="s">
        <v>23</v>
      </c>
      <c r="F42" t="s">
        <v>24</v>
      </c>
      <c r="G42" t="s">
        <v>25</v>
      </c>
      <c r="H42" t="s">
        <v>23</v>
      </c>
      <c r="I42" t="s">
        <v>25</v>
      </c>
      <c r="J42" t="s">
        <v>25</v>
      </c>
      <c r="K42" t="s">
        <v>25</v>
      </c>
      <c r="L42" t="s">
        <v>25</v>
      </c>
      <c r="M42" t="s">
        <v>25</v>
      </c>
      <c r="N42">
        <v>0.5</v>
      </c>
      <c r="O42" s="4">
        <v>0</v>
      </c>
      <c r="P42" s="4">
        <v>1</v>
      </c>
      <c r="Q42">
        <v>6.5</v>
      </c>
      <c r="R42">
        <v>5.8</v>
      </c>
      <c r="S42">
        <f t="shared" si="5"/>
        <v>5.8</v>
      </c>
      <c r="T42">
        <f t="shared" si="6"/>
        <v>0</v>
      </c>
      <c r="U42" s="18">
        <f>0.5*R42*1000</f>
        <v>2900</v>
      </c>
    </row>
    <row r="43" spans="1:22" x14ac:dyDescent="0.25">
      <c r="B43" t="s">
        <v>214</v>
      </c>
      <c r="C43" t="s">
        <v>136</v>
      </c>
      <c r="D43" t="s">
        <v>21</v>
      </c>
      <c r="E43" t="s">
        <v>23</v>
      </c>
      <c r="F43" t="s">
        <v>25</v>
      </c>
      <c r="G43" t="s">
        <v>25</v>
      </c>
      <c r="H43" t="s">
        <v>23</v>
      </c>
      <c r="I43" t="s">
        <v>25</v>
      </c>
      <c r="J43" t="s">
        <v>23</v>
      </c>
      <c r="K43" t="s">
        <v>25</v>
      </c>
      <c r="L43" t="s">
        <v>23</v>
      </c>
      <c r="M43" t="s">
        <v>25</v>
      </c>
      <c r="N43">
        <v>0.5</v>
      </c>
      <c r="O43" s="4">
        <v>0</v>
      </c>
      <c r="P43" s="4">
        <v>1</v>
      </c>
      <c r="Q43">
        <v>7</v>
      </c>
      <c r="R43">
        <v>6.1</v>
      </c>
      <c r="S43">
        <f t="shared" si="5"/>
        <v>6.1</v>
      </c>
      <c r="T43">
        <f t="shared" si="6"/>
        <v>0</v>
      </c>
      <c r="U43" s="18">
        <f>0.5*R43*1000</f>
        <v>3050</v>
      </c>
    </row>
    <row r="44" spans="1:22" s="1" customFormat="1" x14ac:dyDescent="0.25">
      <c r="B44" s="1" t="s">
        <v>187</v>
      </c>
      <c r="R44" s="1">
        <f>SUM(R20:R43)</f>
        <v>232.70000000000002</v>
      </c>
      <c r="S44" s="1">
        <f>SUM(S20:S43)</f>
        <v>139.9</v>
      </c>
      <c r="T44" s="1">
        <f>SUM(T20:T43)</f>
        <v>67.25</v>
      </c>
      <c r="U44" s="19">
        <f>SUM(U20:U42)</f>
        <v>131985</v>
      </c>
    </row>
    <row r="45" spans="1:22" x14ac:dyDescent="0.25">
      <c r="P45" s="12" t="s">
        <v>26</v>
      </c>
    </row>
    <row r="46" spans="1:22" x14ac:dyDescent="0.25">
      <c r="B46" s="20"/>
      <c r="C46" s="20" t="s">
        <v>188</v>
      </c>
      <c r="O46" s="17"/>
      <c r="P46" s="12" t="s">
        <v>218</v>
      </c>
    </row>
    <row r="47" spans="1:22" x14ac:dyDescent="0.25">
      <c r="B47" s="20" t="s">
        <v>178</v>
      </c>
      <c r="C47" s="25">
        <f>R18</f>
        <v>39.68</v>
      </c>
    </row>
    <row r="48" spans="1:22" x14ac:dyDescent="0.25">
      <c r="B48" s="20" t="s">
        <v>189</v>
      </c>
      <c r="C48" s="25">
        <f>S18</f>
        <v>11.9</v>
      </c>
    </row>
    <row r="49" spans="2:3" x14ac:dyDescent="0.25">
      <c r="B49" s="20" t="s">
        <v>190</v>
      </c>
      <c r="C49" s="25">
        <f>T18</f>
        <v>1.75</v>
      </c>
    </row>
    <row r="50" spans="2:3" x14ac:dyDescent="0.25">
      <c r="B50" s="20" t="s">
        <v>180</v>
      </c>
      <c r="C50" s="25">
        <f>R44</f>
        <v>232.70000000000002</v>
      </c>
    </row>
    <row r="51" spans="2:3" x14ac:dyDescent="0.25">
      <c r="B51" s="20" t="s">
        <v>189</v>
      </c>
      <c r="C51" s="25">
        <f>S44</f>
        <v>139.9</v>
      </c>
    </row>
    <row r="52" spans="2:3" x14ac:dyDescent="0.25">
      <c r="B52" s="20" t="s">
        <v>191</v>
      </c>
      <c r="C52" s="25">
        <f>T44</f>
        <v>67.25</v>
      </c>
    </row>
    <row r="55" spans="2:3" x14ac:dyDescent="0.25">
      <c r="B55" s="21" t="s">
        <v>192</v>
      </c>
      <c r="C55" s="23"/>
    </row>
    <row r="56" spans="2:3" x14ac:dyDescent="0.25">
      <c r="B56" s="20" t="s">
        <v>198</v>
      </c>
      <c r="C56" s="23">
        <f>C48/C47</f>
        <v>0.29989919354838712</v>
      </c>
    </row>
    <row r="57" spans="2:3" x14ac:dyDescent="0.25">
      <c r="B57" s="20" t="s">
        <v>199</v>
      </c>
      <c r="C57" s="23">
        <f>C49/C47</f>
        <v>4.4102822580645164E-2</v>
      </c>
    </row>
    <row r="58" spans="2:3" x14ac:dyDescent="0.25">
      <c r="B58" s="21" t="s">
        <v>193</v>
      </c>
      <c r="C58" s="23"/>
    </row>
    <row r="59" spans="2:3" x14ac:dyDescent="0.25">
      <c r="B59" s="20" t="s">
        <v>198</v>
      </c>
      <c r="C59" s="23">
        <f>C51/C50</f>
        <v>0.60120326600773522</v>
      </c>
    </row>
    <row r="60" spans="2:3" x14ac:dyDescent="0.25">
      <c r="B60" s="20" t="s">
        <v>199</v>
      </c>
      <c r="C60" s="23">
        <f>C52/C50</f>
        <v>0.28899871078642025</v>
      </c>
    </row>
    <row r="61" spans="2:3" x14ac:dyDescent="0.25">
      <c r="B61" s="21" t="s">
        <v>206</v>
      </c>
      <c r="C61" s="23">
        <v>1</v>
      </c>
    </row>
    <row r="62" spans="2:3" x14ac:dyDescent="0.25">
      <c r="B62" s="20" t="s">
        <v>200</v>
      </c>
      <c r="C62" s="23">
        <f>(C48+C51)/(C47+C50)</f>
        <v>0.55730964094280055</v>
      </c>
    </row>
    <row r="63" spans="2:3" x14ac:dyDescent="0.25">
      <c r="B63" s="20" t="s">
        <v>201</v>
      </c>
      <c r="C63" s="23">
        <f>(C49+C52)/(C47+C50)</f>
        <v>0.25332256406490933</v>
      </c>
    </row>
    <row r="67" spans="2:3" x14ac:dyDescent="0.25">
      <c r="B67" s="21" t="s">
        <v>202</v>
      </c>
      <c r="C67" s="20"/>
    </row>
    <row r="68" spans="2:3" x14ac:dyDescent="0.25">
      <c r="B68" s="20" t="s">
        <v>29</v>
      </c>
      <c r="C68" s="22">
        <f>U18</f>
        <v>12700</v>
      </c>
    </row>
    <row r="69" spans="2:3" x14ac:dyDescent="0.25">
      <c r="B69" s="20" t="s">
        <v>204</v>
      </c>
      <c r="C69" s="22">
        <f>U44</f>
        <v>131985</v>
      </c>
    </row>
    <row r="70" spans="2:3" x14ac:dyDescent="0.25">
      <c r="B70" s="20"/>
      <c r="C70" s="20"/>
    </row>
    <row r="71" spans="2:3" x14ac:dyDescent="0.25">
      <c r="B71" s="20" t="s">
        <v>194</v>
      </c>
      <c r="C71" s="22">
        <f>SUM(C68:C70)</f>
        <v>144685</v>
      </c>
    </row>
    <row r="74" spans="2:3" x14ac:dyDescent="0.25">
      <c r="B74" t="s">
        <v>219</v>
      </c>
      <c r="C74" s="18">
        <f>C71+wind_op_land!B54</f>
        <v>388085</v>
      </c>
    </row>
  </sheetData>
  <sheetProtection algorithmName="SHA-512" hashValue="TKy+wmMCNe7pgCMrVR27IC8rBZXS7drlBclsmYb1//Y56R4U38+IYcVrMUL/RKpscUdPl43te+vLXmh4/hM9BA==" saltValue="P9kyLnuU0/sXoHyd3xtOxg==" spinCount="100000" sheet="1" formatCells="0" formatColumns="0" formatRows="0" insertColumns="0" insertRows="0" insertHyperlinks="0" deleteColumns="0" deleteRows="0" sort="0" autoFilter="0" pivotTables="0"/>
  <autoFilter ref="A4:V42" xr:uid="{6A4705C3-4BA9-47EA-80B2-C71203938C71}">
    <sortState xmlns:xlrd2="http://schemas.microsoft.com/office/spreadsheetml/2017/richdata2" ref="A5:V42">
      <sortCondition ref="C5:C42"/>
    </sortState>
  </autoFilter>
  <sortState xmlns:xlrd2="http://schemas.microsoft.com/office/spreadsheetml/2017/richdata2" ref="A5:W42">
    <sortCondition ref="D5:D42"/>
  </sortState>
  <mergeCells count="2">
    <mergeCell ref="E2:I2"/>
    <mergeCell ref="J2:N2"/>
  </mergeCells>
  <phoneticPr fontId="7" type="noConversion"/>
  <dataValidations count="2">
    <dataValidation type="list" allowBlank="1" showInputMessage="1" showErrorMessage="1" sqref="E4:M4 E171:M1048576" xr:uid="{979BE18A-4F25-452F-B427-F4C9B332DB73}">
      <formula1>#REF!</formula1>
    </dataValidation>
    <dataValidation type="list" allowBlank="1" showInputMessage="1" showErrorMessage="1" sqref="D1:D1048576" xr:uid="{5F9473B9-4C68-42B8-9DAD-A566B86CBF48}">
      <formula1>#REF!</formula1>
    </dataValidation>
  </dataValidations>
  <pageMargins left="0.7" right="0.7" top="0.75" bottom="0.75" header="0.3" footer="0.3"/>
  <pageSetup paperSize="9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5C822A9-13EB-4523-8A4A-2B477EE82088}">
          <x14:formula1>
            <xm:f>Lijsten!$A$5:$A$6</xm:f>
          </x14:formula1>
          <xm:sqref>E5:M170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3CD9BA-1B5E-4FCA-A80C-558E9EAEBBC4}">
  <dimension ref="A1:W54"/>
  <sheetViews>
    <sheetView zoomScale="80" zoomScaleNormal="80" workbookViewId="0">
      <pane xSplit="1" ySplit="4" topLeftCell="C5" activePane="bottomRight" state="frozen"/>
      <selection pane="topRight" activeCell="E1" sqref="E1"/>
      <selection pane="bottomLeft" activeCell="A4" sqref="A4"/>
      <selection pane="bottomRight" activeCell="R5" sqref="R5"/>
    </sheetView>
  </sheetViews>
  <sheetFormatPr defaultRowHeight="15" x14ac:dyDescent="0.25"/>
  <cols>
    <col min="1" max="1" width="36.7109375" customWidth="1"/>
    <col min="2" max="2" width="14.85546875" customWidth="1"/>
    <col min="3" max="3" width="21.140625" customWidth="1"/>
    <col min="4" max="14" width="12.7109375" customWidth="1"/>
    <col min="15" max="15" width="16.28515625" customWidth="1"/>
    <col min="16" max="16" width="15.7109375" customWidth="1"/>
    <col min="17" max="17" width="13.85546875" customWidth="1"/>
    <col min="18" max="18" width="11.7109375" customWidth="1"/>
    <col min="19" max="19" width="12.140625" customWidth="1"/>
    <col min="20" max="20" width="10.85546875" customWidth="1"/>
    <col min="21" max="21" width="12.85546875" customWidth="1"/>
    <col min="22" max="22" width="16.85546875" customWidth="1"/>
    <col min="23" max="23" width="17.7109375" customWidth="1"/>
  </cols>
  <sheetData>
    <row r="1" spans="1:23" ht="62.25" thickBot="1" x14ac:dyDescent="0.95">
      <c r="A1" s="13" t="s">
        <v>155</v>
      </c>
      <c r="B1" s="13"/>
    </row>
    <row r="2" spans="1:23" ht="31.5" x14ac:dyDescent="0.5">
      <c r="D2" s="27" t="s">
        <v>145</v>
      </c>
      <c r="E2" s="28"/>
      <c r="F2" s="28"/>
      <c r="G2" s="28"/>
      <c r="H2" s="28"/>
      <c r="I2" s="29"/>
      <c r="J2" s="30" t="s">
        <v>146</v>
      </c>
      <c r="K2" s="31"/>
      <c r="L2" s="31"/>
      <c r="M2" s="31"/>
      <c r="N2" s="31"/>
      <c r="O2" s="32"/>
      <c r="P2" s="14"/>
      <c r="Q2" s="14"/>
      <c r="R2" s="14"/>
      <c r="S2" s="14"/>
      <c r="T2" s="14"/>
      <c r="U2" s="14"/>
      <c r="V2" s="14"/>
    </row>
    <row r="3" spans="1:23" ht="135.75" thickBot="1" x14ac:dyDescent="0.3">
      <c r="B3" t="s">
        <v>220</v>
      </c>
      <c r="C3" t="s">
        <v>22</v>
      </c>
      <c r="D3" s="6" t="s">
        <v>143</v>
      </c>
      <c r="E3" s="7" t="s">
        <v>0</v>
      </c>
      <c r="F3" s="7" t="s">
        <v>144</v>
      </c>
      <c r="G3" s="7" t="s">
        <v>157</v>
      </c>
      <c r="H3" s="7" t="s">
        <v>151</v>
      </c>
      <c r="I3" s="11" t="s">
        <v>150</v>
      </c>
      <c r="J3" s="6" t="s">
        <v>1</v>
      </c>
      <c r="K3" s="7" t="s">
        <v>147</v>
      </c>
      <c r="L3" s="7" t="s">
        <v>2</v>
      </c>
      <c r="M3" s="8" t="s">
        <v>152</v>
      </c>
      <c r="N3" s="9" t="s">
        <v>3</v>
      </c>
      <c r="O3" s="10" t="s">
        <v>4</v>
      </c>
      <c r="P3" s="5" t="s">
        <v>169</v>
      </c>
      <c r="Q3" s="5" t="s">
        <v>168</v>
      </c>
      <c r="R3" s="5" t="s">
        <v>171</v>
      </c>
      <c r="S3" s="5" t="s">
        <v>183</v>
      </c>
      <c r="T3" s="5" t="s">
        <v>182</v>
      </c>
      <c r="U3" s="5" t="s">
        <v>177</v>
      </c>
      <c r="V3" s="5" t="s">
        <v>195</v>
      </c>
      <c r="W3" s="5" t="s">
        <v>5</v>
      </c>
    </row>
    <row r="4" spans="1:23" hidden="1" x14ac:dyDescent="0.25">
      <c r="A4" s="2" t="s">
        <v>108</v>
      </c>
      <c r="B4" s="2"/>
      <c r="C4" s="3" t="s">
        <v>109</v>
      </c>
      <c r="D4" t="s">
        <v>110</v>
      </c>
      <c r="E4" t="s">
        <v>111</v>
      </c>
      <c r="F4" t="s">
        <v>112</v>
      </c>
      <c r="G4" t="s">
        <v>113</v>
      </c>
      <c r="H4" t="s">
        <v>114</v>
      </c>
      <c r="I4" t="s">
        <v>115</v>
      </c>
      <c r="J4" t="s">
        <v>116</v>
      </c>
      <c r="K4" t="s">
        <v>117</v>
      </c>
      <c r="L4" t="s">
        <v>118</v>
      </c>
      <c r="M4" t="s">
        <v>119</v>
      </c>
      <c r="N4" t="s">
        <v>120</v>
      </c>
      <c r="O4" t="s">
        <v>121</v>
      </c>
    </row>
    <row r="5" spans="1:23" x14ac:dyDescent="0.25">
      <c r="A5" t="s">
        <v>122</v>
      </c>
      <c r="B5" t="s">
        <v>29</v>
      </c>
      <c r="C5" t="s">
        <v>135</v>
      </c>
      <c r="D5" t="s">
        <v>24</v>
      </c>
      <c r="E5" s="4">
        <v>0</v>
      </c>
      <c r="F5" t="s">
        <v>24</v>
      </c>
      <c r="G5" t="s">
        <v>24</v>
      </c>
      <c r="H5" t="s">
        <v>24</v>
      </c>
      <c r="I5" t="s">
        <v>30</v>
      </c>
      <c r="J5" t="s">
        <v>24</v>
      </c>
      <c r="L5" t="s">
        <v>24</v>
      </c>
      <c r="M5" t="s">
        <v>24</v>
      </c>
      <c r="O5" t="s">
        <v>26</v>
      </c>
      <c r="P5" s="4">
        <v>0</v>
      </c>
      <c r="Q5" s="4">
        <v>0</v>
      </c>
      <c r="R5">
        <v>8</v>
      </c>
      <c r="S5">
        <v>22</v>
      </c>
      <c r="T5">
        <f>S5*Q5</f>
        <v>0</v>
      </c>
      <c r="U5">
        <f>S5*P5</f>
        <v>0</v>
      </c>
      <c r="V5" s="18"/>
    </row>
    <row r="6" spans="1:23" x14ac:dyDescent="0.25">
      <c r="A6" t="s">
        <v>197</v>
      </c>
      <c r="B6" t="s">
        <v>29</v>
      </c>
      <c r="C6" t="s">
        <v>141</v>
      </c>
      <c r="D6" t="s">
        <v>24</v>
      </c>
      <c r="E6" s="4">
        <v>0</v>
      </c>
      <c r="F6" t="s">
        <v>24</v>
      </c>
      <c r="G6" t="s">
        <v>24</v>
      </c>
      <c r="H6" t="s">
        <v>24</v>
      </c>
      <c r="I6" t="s">
        <v>30</v>
      </c>
      <c r="J6" t="s">
        <v>30</v>
      </c>
      <c r="L6" t="s">
        <v>24</v>
      </c>
      <c r="M6" t="s">
        <v>24</v>
      </c>
      <c r="O6" t="s">
        <v>26</v>
      </c>
      <c r="P6" s="4">
        <v>0</v>
      </c>
      <c r="Q6" s="4">
        <v>0</v>
      </c>
      <c r="R6">
        <v>6</v>
      </c>
      <c r="S6">
        <v>10</v>
      </c>
      <c r="T6">
        <f t="shared" ref="T6:T10" si="0">S6*Q6</f>
        <v>0</v>
      </c>
      <c r="U6">
        <f t="shared" ref="U6:U10" si="1">S6*P6</f>
        <v>0</v>
      </c>
      <c r="V6" s="18"/>
      <c r="W6" t="s">
        <v>123</v>
      </c>
    </row>
    <row r="7" spans="1:23" x14ac:dyDescent="0.25">
      <c r="A7" t="s">
        <v>127</v>
      </c>
      <c r="B7" t="s">
        <v>29</v>
      </c>
      <c r="C7" t="s">
        <v>136</v>
      </c>
      <c r="D7" t="s">
        <v>24</v>
      </c>
      <c r="E7" s="4">
        <v>0</v>
      </c>
      <c r="F7" t="s">
        <v>24</v>
      </c>
      <c r="G7" t="s">
        <v>24</v>
      </c>
      <c r="H7" t="s">
        <v>24</v>
      </c>
      <c r="I7" t="s">
        <v>30</v>
      </c>
      <c r="J7" t="s">
        <v>24</v>
      </c>
      <c r="L7" t="s">
        <v>24</v>
      </c>
      <c r="M7" t="s">
        <v>24</v>
      </c>
      <c r="P7" s="4">
        <v>0</v>
      </c>
      <c r="Q7" s="4">
        <v>0</v>
      </c>
      <c r="R7">
        <v>8</v>
      </c>
      <c r="S7">
        <v>18</v>
      </c>
      <c r="T7">
        <f t="shared" si="0"/>
        <v>0</v>
      </c>
      <c r="U7">
        <f t="shared" si="1"/>
        <v>0</v>
      </c>
      <c r="V7" s="18"/>
    </row>
    <row r="8" spans="1:23" x14ac:dyDescent="0.25">
      <c r="A8" t="s">
        <v>130</v>
      </c>
      <c r="B8" t="s">
        <v>29</v>
      </c>
      <c r="C8" t="s">
        <v>137</v>
      </c>
      <c r="D8" t="s">
        <v>30</v>
      </c>
      <c r="E8" s="26">
        <v>0.36363636363636365</v>
      </c>
      <c r="F8" t="s">
        <v>30</v>
      </c>
      <c r="G8" t="s">
        <v>24</v>
      </c>
      <c r="H8" t="s">
        <v>24</v>
      </c>
      <c r="I8" t="s">
        <v>30</v>
      </c>
      <c r="J8" t="s">
        <v>24</v>
      </c>
      <c r="K8" t="s">
        <v>30</v>
      </c>
      <c r="L8" t="s">
        <v>30</v>
      </c>
      <c r="M8" t="s">
        <v>30</v>
      </c>
      <c r="N8" s="26">
        <v>0.36363636363636365</v>
      </c>
      <c r="O8">
        <v>20000</v>
      </c>
      <c r="P8" s="4">
        <v>0.36</v>
      </c>
      <c r="Q8" s="4">
        <v>0.36</v>
      </c>
      <c r="R8">
        <v>46.2</v>
      </c>
      <c r="S8">
        <v>155</v>
      </c>
      <c r="T8">
        <f t="shared" si="0"/>
        <v>55.8</v>
      </c>
      <c r="U8">
        <f t="shared" si="1"/>
        <v>55.8</v>
      </c>
      <c r="V8" s="18">
        <v>20000</v>
      </c>
    </row>
    <row r="9" spans="1:23" x14ac:dyDescent="0.25">
      <c r="A9" t="s">
        <v>131</v>
      </c>
      <c r="B9" t="s">
        <v>29</v>
      </c>
      <c r="C9" t="s">
        <v>137</v>
      </c>
      <c r="D9" t="s">
        <v>30</v>
      </c>
      <c r="E9" s="4">
        <v>1</v>
      </c>
      <c r="F9" t="s">
        <v>30</v>
      </c>
      <c r="G9" t="s">
        <v>30</v>
      </c>
      <c r="H9" t="s">
        <v>24</v>
      </c>
      <c r="I9" t="s">
        <v>24</v>
      </c>
      <c r="J9" t="s">
        <v>24</v>
      </c>
      <c r="K9" t="s">
        <v>30</v>
      </c>
      <c r="L9" t="s">
        <v>30</v>
      </c>
      <c r="M9" t="s">
        <v>30</v>
      </c>
      <c r="N9" s="4">
        <v>1</v>
      </c>
      <c r="O9">
        <v>80000</v>
      </c>
      <c r="P9" s="4">
        <v>1</v>
      </c>
      <c r="Q9" s="4">
        <v>1</v>
      </c>
      <c r="R9">
        <v>10.02</v>
      </c>
      <c r="S9">
        <v>35</v>
      </c>
      <c r="T9">
        <f t="shared" si="0"/>
        <v>35</v>
      </c>
      <c r="U9">
        <f t="shared" si="1"/>
        <v>35</v>
      </c>
      <c r="V9" s="18">
        <v>80000</v>
      </c>
      <c r="W9" t="s">
        <v>132</v>
      </c>
    </row>
    <row r="10" spans="1:23" x14ac:dyDescent="0.25">
      <c r="A10" t="s">
        <v>133</v>
      </c>
      <c r="B10" t="s">
        <v>29</v>
      </c>
      <c r="C10" t="s">
        <v>139</v>
      </c>
      <c r="D10" t="s">
        <v>30</v>
      </c>
      <c r="E10" s="4">
        <v>0.3</v>
      </c>
      <c r="F10" t="s">
        <v>24</v>
      </c>
      <c r="G10" t="s">
        <v>24</v>
      </c>
      <c r="H10" t="s">
        <v>30</v>
      </c>
      <c r="I10" t="s">
        <v>30</v>
      </c>
      <c r="J10" t="s">
        <v>30</v>
      </c>
      <c r="K10" t="s">
        <v>24</v>
      </c>
      <c r="L10" t="s">
        <v>24</v>
      </c>
      <c r="M10" t="s">
        <v>24</v>
      </c>
      <c r="O10" t="s">
        <v>26</v>
      </c>
      <c r="P10" s="4">
        <v>0.3</v>
      </c>
      <c r="Q10" s="4">
        <v>1</v>
      </c>
      <c r="R10">
        <v>9</v>
      </c>
      <c r="S10">
        <v>30</v>
      </c>
      <c r="T10">
        <f t="shared" si="0"/>
        <v>30</v>
      </c>
      <c r="U10">
        <f t="shared" si="1"/>
        <v>9</v>
      </c>
      <c r="V10" s="18"/>
      <c r="W10" t="s">
        <v>134</v>
      </c>
    </row>
    <row r="11" spans="1:23" s="1" customFormat="1" x14ac:dyDescent="0.25">
      <c r="A11" s="1" t="s">
        <v>174</v>
      </c>
      <c r="E11" s="15"/>
      <c r="P11" s="15"/>
      <c r="Q11" s="15"/>
      <c r="R11" s="1">
        <f t="shared" ref="R11:S11" si="2">SUM(R5:R10)</f>
        <v>87.22</v>
      </c>
      <c r="S11" s="1">
        <f t="shared" si="2"/>
        <v>270</v>
      </c>
      <c r="T11" s="1">
        <f>SUM(T5:T10)</f>
        <v>120.8</v>
      </c>
      <c r="U11" s="1">
        <f>SUM(U5:U10)</f>
        <v>99.8</v>
      </c>
      <c r="V11" s="19">
        <f>SUM(V5:V10)</f>
        <v>100000</v>
      </c>
    </row>
    <row r="12" spans="1:23" s="1" customFormat="1" x14ac:dyDescent="0.25">
      <c r="E12" s="15"/>
      <c r="P12" s="15"/>
      <c r="Q12" s="15"/>
      <c r="V12" s="19"/>
    </row>
    <row r="13" spans="1:23" x14ac:dyDescent="0.25">
      <c r="A13" t="s">
        <v>196</v>
      </c>
      <c r="B13" t="s">
        <v>173</v>
      </c>
      <c r="C13" t="s">
        <v>141</v>
      </c>
      <c r="D13" t="s">
        <v>30</v>
      </c>
      <c r="E13" s="4">
        <v>0.5</v>
      </c>
      <c r="F13" t="s">
        <v>30</v>
      </c>
      <c r="G13" t="s">
        <v>24</v>
      </c>
      <c r="H13" t="s">
        <v>24</v>
      </c>
      <c r="I13" t="s">
        <v>30</v>
      </c>
      <c r="J13" t="s">
        <v>24</v>
      </c>
      <c r="K13" t="s">
        <v>30</v>
      </c>
      <c r="L13" t="s">
        <v>30</v>
      </c>
      <c r="M13" t="s">
        <v>30</v>
      </c>
      <c r="N13" s="4">
        <v>0.5</v>
      </c>
      <c r="O13" s="12" t="s">
        <v>148</v>
      </c>
      <c r="P13" s="4">
        <v>0.5</v>
      </c>
      <c r="Q13" s="4">
        <v>0.5</v>
      </c>
      <c r="R13">
        <v>20</v>
      </c>
      <c r="S13">
        <v>72</v>
      </c>
      <c r="T13">
        <f t="shared" ref="T13:T17" si="3">S13*Q13</f>
        <v>36</v>
      </c>
      <c r="U13">
        <f>S13*P13</f>
        <v>36</v>
      </c>
      <c r="V13" s="18">
        <f>S13*0.5*1000</f>
        <v>36000</v>
      </c>
    </row>
    <row r="14" spans="1:23" x14ac:dyDescent="0.25">
      <c r="A14" t="s">
        <v>124</v>
      </c>
      <c r="B14" t="s">
        <v>173</v>
      </c>
      <c r="C14" t="s">
        <v>142</v>
      </c>
      <c r="D14" t="s">
        <v>30</v>
      </c>
      <c r="E14" s="4">
        <v>0.5</v>
      </c>
      <c r="F14" t="s">
        <v>30</v>
      </c>
      <c r="G14" t="s">
        <v>24</v>
      </c>
      <c r="H14" t="s">
        <v>24</v>
      </c>
      <c r="I14" t="s">
        <v>30</v>
      </c>
      <c r="K14" t="s">
        <v>30</v>
      </c>
      <c r="L14" t="s">
        <v>30</v>
      </c>
      <c r="O14" t="s">
        <v>207</v>
      </c>
      <c r="P14" s="4">
        <v>0.5</v>
      </c>
      <c r="Q14" s="4">
        <v>0.5</v>
      </c>
      <c r="R14">
        <v>7.5</v>
      </c>
      <c r="S14">
        <v>40</v>
      </c>
      <c r="T14">
        <f t="shared" si="3"/>
        <v>20</v>
      </c>
      <c r="U14">
        <f>S14*P14</f>
        <v>20</v>
      </c>
      <c r="V14" s="18">
        <f>S14*0.75*1000</f>
        <v>30000</v>
      </c>
    </row>
    <row r="15" spans="1:23" x14ac:dyDescent="0.25">
      <c r="A15" t="s">
        <v>125</v>
      </c>
      <c r="B15" t="s">
        <v>173</v>
      </c>
      <c r="C15" t="s">
        <v>136</v>
      </c>
      <c r="D15" t="s">
        <v>24</v>
      </c>
      <c r="E15" s="4">
        <v>0</v>
      </c>
      <c r="F15" t="s">
        <v>24</v>
      </c>
      <c r="G15" t="s">
        <v>24</v>
      </c>
      <c r="H15" t="s">
        <v>30</v>
      </c>
      <c r="I15" t="s">
        <v>30</v>
      </c>
      <c r="J15" t="s">
        <v>30</v>
      </c>
      <c r="K15" t="s">
        <v>30</v>
      </c>
      <c r="L15" t="s">
        <v>30</v>
      </c>
      <c r="M15" t="s">
        <v>24</v>
      </c>
      <c r="O15" t="s">
        <v>153</v>
      </c>
      <c r="P15" s="4">
        <v>0</v>
      </c>
      <c r="Q15" s="4">
        <v>0</v>
      </c>
      <c r="R15">
        <v>20</v>
      </c>
      <c r="S15">
        <v>80</v>
      </c>
      <c r="T15">
        <f t="shared" si="3"/>
        <v>0</v>
      </c>
      <c r="U15">
        <f>S15*P15</f>
        <v>0</v>
      </c>
      <c r="V15" s="18">
        <f>S15*0.45*1000</f>
        <v>36000</v>
      </c>
      <c r="W15" t="s">
        <v>126</v>
      </c>
    </row>
    <row r="16" spans="1:23" x14ac:dyDescent="0.25">
      <c r="A16" t="s">
        <v>128</v>
      </c>
      <c r="B16" t="s">
        <v>173</v>
      </c>
      <c r="C16" t="s">
        <v>136</v>
      </c>
      <c r="D16" t="s">
        <v>30</v>
      </c>
      <c r="E16" s="4">
        <v>0.5</v>
      </c>
      <c r="F16" t="s">
        <v>30</v>
      </c>
      <c r="G16" t="s">
        <v>24</v>
      </c>
      <c r="H16" t="s">
        <v>24</v>
      </c>
      <c r="I16" t="s">
        <v>30</v>
      </c>
      <c r="J16" t="s">
        <v>24</v>
      </c>
      <c r="K16" t="s">
        <v>30</v>
      </c>
      <c r="L16" t="s">
        <v>30</v>
      </c>
      <c r="M16" t="s">
        <v>30</v>
      </c>
      <c r="N16" s="4">
        <v>0.5</v>
      </c>
      <c r="O16" t="s">
        <v>153</v>
      </c>
      <c r="P16" s="4">
        <v>0.5</v>
      </c>
      <c r="Q16" s="4">
        <v>0.5</v>
      </c>
      <c r="R16">
        <v>20</v>
      </c>
      <c r="S16">
        <v>56</v>
      </c>
      <c r="T16">
        <f t="shared" si="3"/>
        <v>28</v>
      </c>
      <c r="U16">
        <f t="shared" ref="U16" si="4">S16*P16</f>
        <v>28</v>
      </c>
      <c r="V16" s="18">
        <f>S16*0.45*1000</f>
        <v>25200</v>
      </c>
      <c r="W16" t="s">
        <v>129</v>
      </c>
    </row>
    <row r="17" spans="1:23" x14ac:dyDescent="0.25">
      <c r="A17" t="s">
        <v>176</v>
      </c>
      <c r="B17" t="s">
        <v>173</v>
      </c>
      <c r="C17" t="s">
        <v>135</v>
      </c>
      <c r="D17" t="s">
        <v>24</v>
      </c>
      <c r="E17" s="4">
        <v>0</v>
      </c>
      <c r="F17" t="s">
        <v>24</v>
      </c>
      <c r="G17" t="s">
        <v>24</v>
      </c>
      <c r="H17" t="s">
        <v>30</v>
      </c>
      <c r="I17" t="s">
        <v>30</v>
      </c>
      <c r="J17" t="s">
        <v>30</v>
      </c>
      <c r="K17" t="s">
        <v>30</v>
      </c>
      <c r="L17" t="s">
        <v>30</v>
      </c>
      <c r="M17" t="s">
        <v>24</v>
      </c>
      <c r="N17" t="s">
        <v>26</v>
      </c>
      <c r="O17" t="s">
        <v>153</v>
      </c>
      <c r="P17" s="4">
        <v>0</v>
      </c>
      <c r="Q17" s="4">
        <v>0</v>
      </c>
      <c r="R17">
        <v>15</v>
      </c>
      <c r="S17">
        <v>36</v>
      </c>
      <c r="T17">
        <f t="shared" si="3"/>
        <v>0</v>
      </c>
      <c r="U17">
        <f>S17*P17</f>
        <v>0</v>
      </c>
      <c r="V17" s="18">
        <f>S17*0.45*1000</f>
        <v>16200</v>
      </c>
      <c r="W17" t="s">
        <v>126</v>
      </c>
    </row>
    <row r="18" spans="1:23" s="1" customFormat="1" x14ac:dyDescent="0.25">
      <c r="A18" s="1" t="s">
        <v>175</v>
      </c>
      <c r="R18" s="1">
        <f>SUM(R13:R17)</f>
        <v>82.5</v>
      </c>
      <c r="S18" s="1">
        <f t="shared" ref="S18:U18" si="5">SUM(S13:S17)</f>
        <v>284</v>
      </c>
      <c r="T18" s="1">
        <f t="shared" ref="T18" si="6">SUM(T13:T17)</f>
        <v>84</v>
      </c>
      <c r="U18" s="1">
        <f t="shared" si="5"/>
        <v>84</v>
      </c>
      <c r="V18" s="19">
        <f>SUM(V13:V17)</f>
        <v>143400</v>
      </c>
    </row>
    <row r="26" spans="1:23" x14ac:dyDescent="0.25">
      <c r="A26" s="20"/>
      <c r="B26" s="20" t="s">
        <v>181</v>
      </c>
    </row>
    <row r="27" spans="1:23" x14ac:dyDescent="0.25">
      <c r="A27" s="20" t="s">
        <v>178</v>
      </c>
      <c r="B27" s="25">
        <f>S11</f>
        <v>270</v>
      </c>
    </row>
    <row r="28" spans="1:23" x14ac:dyDescent="0.25">
      <c r="A28" s="20" t="s">
        <v>189</v>
      </c>
      <c r="B28" s="25">
        <f>T11</f>
        <v>120.8</v>
      </c>
    </row>
    <row r="29" spans="1:23" x14ac:dyDescent="0.25">
      <c r="A29" s="20" t="s">
        <v>190</v>
      </c>
      <c r="B29" s="25">
        <f>U11</f>
        <v>99.8</v>
      </c>
    </row>
    <row r="30" spans="1:23" x14ac:dyDescent="0.25">
      <c r="A30" s="20" t="s">
        <v>180</v>
      </c>
      <c r="B30" s="25">
        <f>S18</f>
        <v>284</v>
      </c>
    </row>
    <row r="31" spans="1:23" x14ac:dyDescent="0.25">
      <c r="A31" s="20" t="s">
        <v>184</v>
      </c>
      <c r="B31" s="25">
        <f>T18</f>
        <v>84</v>
      </c>
    </row>
    <row r="32" spans="1:23" x14ac:dyDescent="0.25">
      <c r="A32" s="20" t="s">
        <v>179</v>
      </c>
      <c r="B32" s="25">
        <f>U18</f>
        <v>84</v>
      </c>
      <c r="Q32" s="24"/>
    </row>
    <row r="38" spans="1:2" x14ac:dyDescent="0.25">
      <c r="A38" s="20"/>
      <c r="B38" s="20"/>
    </row>
    <row r="39" spans="1:2" x14ac:dyDescent="0.25">
      <c r="A39" s="21" t="s">
        <v>192</v>
      </c>
      <c r="B39" s="20"/>
    </row>
    <row r="40" spans="1:2" x14ac:dyDescent="0.25">
      <c r="A40" s="20" t="s">
        <v>198</v>
      </c>
      <c r="B40" s="23">
        <f>B28/B27</f>
        <v>0.44740740740740742</v>
      </c>
    </row>
    <row r="41" spans="1:2" x14ac:dyDescent="0.25">
      <c r="A41" s="20" t="s">
        <v>199</v>
      </c>
      <c r="B41" s="23">
        <f>B29/B27</f>
        <v>0.36962962962962964</v>
      </c>
    </row>
    <row r="42" spans="1:2" x14ac:dyDescent="0.25">
      <c r="A42" s="21" t="s">
        <v>193</v>
      </c>
      <c r="B42" s="23"/>
    </row>
    <row r="43" spans="1:2" x14ac:dyDescent="0.25">
      <c r="A43" s="20" t="s">
        <v>198</v>
      </c>
      <c r="B43" s="23">
        <f>B31/B30</f>
        <v>0.29577464788732394</v>
      </c>
    </row>
    <row r="44" spans="1:2" x14ac:dyDescent="0.25">
      <c r="A44" s="20" t="s">
        <v>199</v>
      </c>
      <c r="B44" s="23">
        <f>B32/B30</f>
        <v>0.29577464788732394</v>
      </c>
    </row>
    <row r="45" spans="1:2" x14ac:dyDescent="0.25">
      <c r="A45" s="21" t="s">
        <v>205</v>
      </c>
      <c r="B45" s="23">
        <v>1</v>
      </c>
    </row>
    <row r="46" spans="1:2" x14ac:dyDescent="0.25">
      <c r="A46" s="20" t="s">
        <v>198</v>
      </c>
      <c r="B46" s="23">
        <f>(B28+B31)/(B27+B30)</f>
        <v>0.36967509025270762</v>
      </c>
    </row>
    <row r="47" spans="1:2" x14ac:dyDescent="0.25">
      <c r="A47" s="20" t="s">
        <v>199</v>
      </c>
      <c r="B47" s="23">
        <f>(B29+B32)/(B27+B30)</f>
        <v>0.33176895306859205</v>
      </c>
    </row>
    <row r="50" spans="1:2" x14ac:dyDescent="0.25">
      <c r="A50" s="21" t="s">
        <v>203</v>
      </c>
      <c r="B50" s="20"/>
    </row>
    <row r="51" spans="1:2" x14ac:dyDescent="0.25">
      <c r="A51" s="20" t="s">
        <v>29</v>
      </c>
      <c r="B51" s="22">
        <f>V11</f>
        <v>100000</v>
      </c>
    </row>
    <row r="52" spans="1:2" x14ac:dyDescent="0.25">
      <c r="A52" s="20" t="s">
        <v>204</v>
      </c>
      <c r="B52" s="22">
        <f>V18</f>
        <v>143400</v>
      </c>
    </row>
    <row r="53" spans="1:2" x14ac:dyDescent="0.25">
      <c r="A53" s="20"/>
      <c r="B53" s="20"/>
    </row>
    <row r="54" spans="1:2" x14ac:dyDescent="0.25">
      <c r="A54" s="20" t="s">
        <v>194</v>
      </c>
      <c r="B54" s="22">
        <f>SUM(B51:B53)</f>
        <v>243400</v>
      </c>
    </row>
  </sheetData>
  <sheetProtection algorithmName="SHA-512" hashValue="C4k1AuzDSHwxs8TXjqaj2TzZZx9Ya1P4obwHpKgJZBPzZx7j+icL3V70hd0TeNavYOmwohKxbznw8+depfwkAQ==" saltValue="QJHRAtPBbxQ4dn6Iqj1lWA==" spinCount="100000" sheet="1" formatCells="0" formatColumns="0" formatRows="0" insertColumns="0" insertRows="0" insertHyperlinks="0" deleteColumns="0" deleteRows="0" sort="0" autoFilter="0" pivotTables="0"/>
  <mergeCells count="2">
    <mergeCell ref="D2:I2"/>
    <mergeCell ref="J2:O2"/>
  </mergeCells>
  <dataValidations count="1">
    <dataValidation type="list" allowBlank="1" showInputMessage="1" showErrorMessage="1" sqref="D4:D1048576 F4:M1048576" xr:uid="{738A52F6-5088-4745-A66F-27DDA8A372A4}">
      <formula1>#REF!</formula1>
    </dataValidation>
  </dataValidations>
  <pageMargins left="0.7" right="0.7" top="0.75" bottom="0.75" header="0.3" footer="0.3"/>
  <pageSetup paperSize="9" orientation="portrait" verticalDpi="300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67CC04-5993-4489-9DC6-6658FC689513}">
  <dimension ref="A4:A6"/>
  <sheetViews>
    <sheetView workbookViewId="0">
      <selection activeCell="G30" sqref="G30"/>
    </sheetView>
  </sheetViews>
  <sheetFormatPr defaultRowHeight="15" x14ac:dyDescent="0.25"/>
  <sheetData>
    <row r="4" spans="1:1" x14ac:dyDescent="0.25">
      <c r="A4" t="s">
        <v>172</v>
      </c>
    </row>
    <row r="5" spans="1:1" x14ac:dyDescent="0.25">
      <c r="A5" t="s">
        <v>25</v>
      </c>
    </row>
    <row r="6" spans="1:1" x14ac:dyDescent="0.25">
      <c r="A6" t="s">
        <v>23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fd13cb0-b247-4ff9-9fad-4675ae3026ab">
      <Terms xmlns="http://schemas.microsoft.com/office/infopath/2007/PartnerControls"/>
    </lcf76f155ced4ddcb4097134ff3c332f>
    <TaxCatchAll xmlns="d839cc5a-7fd2-4942-946e-9d8dd9a12ef7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1C818DF8D53DC49BDE38D3B8D4958D6" ma:contentTypeVersion="18" ma:contentTypeDescription="Een nieuw document maken." ma:contentTypeScope="" ma:versionID="d7367fd804a5b712127b389a1f18ee49">
  <xsd:schema xmlns:xsd="http://www.w3.org/2001/XMLSchema" xmlns:xs="http://www.w3.org/2001/XMLSchema" xmlns:p="http://schemas.microsoft.com/office/2006/metadata/properties" xmlns:ns2="0fd13cb0-b247-4ff9-9fad-4675ae3026ab" xmlns:ns3="d839cc5a-7fd2-4942-946e-9d8dd9a12ef7" targetNamespace="http://schemas.microsoft.com/office/2006/metadata/properties" ma:root="true" ma:fieldsID="64864db36d85416e4bbf6dc98efe8af8" ns2:_="" ns3:_="">
    <xsd:import namespace="0fd13cb0-b247-4ff9-9fad-4675ae3026ab"/>
    <xsd:import namespace="d839cc5a-7fd2-4942-946e-9d8dd9a12ef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d13cb0-b247-4ff9-9fad-4675ae3026a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Afbeeldingtags" ma:readOnly="false" ma:fieldId="{5cf76f15-5ced-4ddc-b409-7134ff3c332f}" ma:taxonomyMulti="true" ma:sspId="85fd8be9-ec79-4110-8771-ef68ed754ce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39cc5a-7fd2-4942-946e-9d8dd9a12ef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2b554669-05df-43eb-94e1-46b05334b776}" ma:internalName="TaxCatchAll" ma:showField="CatchAllData" ma:web="d839cc5a-7fd2-4942-946e-9d8dd9a12ef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0B1D267-176E-4F74-8CA5-3446CD85AEC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3631FE4-E8C1-4C9A-9EE7-E12FF5AEC6B3}">
  <ds:schemaRefs>
    <ds:schemaRef ds:uri="http://schemas.microsoft.com/office/2006/metadata/properties"/>
    <ds:schemaRef ds:uri="http://schemas.microsoft.com/office/infopath/2007/PartnerControls"/>
    <ds:schemaRef ds:uri="0fd13cb0-b247-4ff9-9fad-4675ae3026ab"/>
    <ds:schemaRef ds:uri="d839cc5a-7fd2-4942-946e-9d8dd9a12ef7"/>
  </ds:schemaRefs>
</ds:datastoreItem>
</file>

<file path=customXml/itemProps3.xml><?xml version="1.0" encoding="utf-8"?>
<ds:datastoreItem xmlns:ds="http://schemas.openxmlformats.org/officeDocument/2006/customXml" ds:itemID="{DECB01DA-CD69-456B-AAC3-91056D3F31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fd13cb0-b247-4ff9-9fad-4675ae3026ab"/>
    <ds:schemaRef ds:uri="d839cc5a-7fd2-4942-946e-9d8dd9a12ef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Totalen</vt:lpstr>
      <vt:lpstr>zon_op_veld</vt:lpstr>
      <vt:lpstr>wind_op_land</vt:lpstr>
      <vt:lpstr>Lijsten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Jeroen Hovens</dc:creator>
  <cp:keywords/>
  <dc:description/>
  <cp:lastModifiedBy>Sandra van Dieten</cp:lastModifiedBy>
  <cp:revision/>
  <dcterms:created xsi:type="dcterms:W3CDTF">2022-04-22T12:06:48Z</dcterms:created>
  <dcterms:modified xsi:type="dcterms:W3CDTF">2024-02-19T10:21:19Z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0x010100D1C818DF8D53DC49BDE38D3B8D4958D6</vt:lpwstr>
  </property>
  <property fmtid="{D5CDD505-2E9C-101B-9397-08002B2CF9AE}" pid="3" name="MediaServiceImageTags">
    <vt:lpwstr/>
  </property>
</Properties>
</file>